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65" windowWidth="15255" windowHeight="8685" tabRatio="758" firstSheet="1" activeTab="4"/>
  </bookViews>
  <sheets>
    <sheet name="TH VON" sheetId="1" state="hidden" r:id="rId1"/>
    <sheet name="TH VON (ub)" sheetId="2" r:id="rId2"/>
    <sheet name="TINH QL" sheetId="3" r:id="rId3"/>
    <sheet name="HTMT HUYEN" sheetId="4" r:id="rId4"/>
    <sheet name="HTCK" sheetId="5" r:id="rId5"/>
    <sheet name="ĐC-ANQP" sheetId="6" state="hidden" r:id="rId6"/>
    <sheet name="ĐC-HTMTGD" sheetId="7" state="hidden" r:id="rId7"/>
  </sheets>
  <definedNames>
    <definedName name="_xlnm.Print_Area" localSheetId="5">'ĐC-ANQP'!$A$1:$S$44</definedName>
    <definedName name="_xlnm.Print_Area" localSheetId="4">'HTCK'!$A$1:$S$57</definedName>
    <definedName name="_xlnm.Print_Area" localSheetId="3">'HTMT HUYEN'!$A$1:$S$420</definedName>
    <definedName name="_xlnm.Print_Area" localSheetId="2">'TINH QL'!$A$1:$S$355</definedName>
    <definedName name="_xlnm.Print_Titles" localSheetId="5">'ĐC-ANQP'!$7:$11</definedName>
    <definedName name="_xlnm.Print_Titles" localSheetId="4">'HTCK'!$7:$11</definedName>
    <definedName name="_xlnm.Print_Titles" localSheetId="3">'HTMT HUYEN'!$10:$14</definedName>
    <definedName name="_xlnm.Print_Titles" localSheetId="0">'TH VON'!$5:$6</definedName>
    <definedName name="_xlnm.Print_Titles" localSheetId="1">'TH VON (ub)'!$4:$7</definedName>
    <definedName name="_xlnm.Print_Titles" localSheetId="2">'TINH QL'!$10:$14</definedName>
  </definedNames>
  <calcPr fullCalcOnLoad="1"/>
  <oleSize ref="A1:Y62"/>
</workbook>
</file>

<file path=xl/comments1.xml><?xml version="1.0" encoding="utf-8"?>
<comments xmlns="http://schemas.openxmlformats.org/spreadsheetml/2006/main">
  <authors>
    <author>Windows User</author>
  </authors>
  <commentList>
    <comment ref="E11" authorId="0">
      <text>
        <r>
          <rPr>
            <b/>
            <sz val="9"/>
            <rFont val="Tahoma"/>
            <family val="2"/>
          </rPr>
          <t>Windows User:</t>
        </r>
        <r>
          <rPr>
            <sz val="9"/>
            <rFont val="Tahoma"/>
            <family val="2"/>
          </rPr>
          <t xml:space="preserve">
Gt-vốn HTCK+ vốn da ODA Mộc Bài</t>
        </r>
      </text>
    </comment>
    <comment ref="F19" authorId="0">
      <text>
        <r>
          <rPr>
            <b/>
            <sz val="9"/>
            <rFont val="Tahoma"/>
            <family val="2"/>
          </rPr>
          <t>Windows User:</t>
        </r>
        <r>
          <rPr>
            <sz val="9"/>
            <rFont val="Tahoma"/>
            <family val="2"/>
          </rPr>
          <t xml:space="preserve">
trừ vón HTCK-Doi ung oda moc bai</t>
        </r>
      </text>
    </comment>
  </commentList>
</comments>
</file>

<file path=xl/comments2.xml><?xml version="1.0" encoding="utf-8"?>
<comments xmlns="http://schemas.openxmlformats.org/spreadsheetml/2006/main">
  <authors>
    <author>Windows User</author>
  </authors>
  <commentList>
    <comment ref="H12" authorId="0">
      <text>
        <r>
          <rPr>
            <b/>
            <sz val="9"/>
            <rFont val="Tahoma"/>
            <family val="2"/>
          </rPr>
          <t>Windows User:</t>
        </r>
        <r>
          <rPr>
            <sz val="9"/>
            <rFont val="Tahoma"/>
            <family val="2"/>
          </rPr>
          <t xml:space="preserve">
Gt-vốn HTCK+ vốn da ODA Mộc Bài</t>
        </r>
      </text>
    </comment>
    <comment ref="I20" authorId="0">
      <text>
        <r>
          <rPr>
            <b/>
            <sz val="9"/>
            <rFont val="Tahoma"/>
            <family val="2"/>
          </rPr>
          <t>Windows User:</t>
        </r>
        <r>
          <rPr>
            <sz val="9"/>
            <rFont val="Tahoma"/>
            <family val="2"/>
          </rPr>
          <t xml:space="preserve">
trừ vón HTCK-Doi ung oda moc bai</t>
        </r>
      </text>
    </comment>
  </commentList>
</comments>
</file>

<file path=xl/comments3.xml><?xml version="1.0" encoding="utf-8"?>
<comments xmlns="http://schemas.openxmlformats.org/spreadsheetml/2006/main">
  <authors>
    <author>nguyenhieu</author>
    <author>Windows User</author>
    <author>BUIMINHTHANH</author>
  </authors>
  <commentList>
    <comment ref="N24" authorId="0">
      <text>
        <r>
          <rPr>
            <b/>
            <sz val="8"/>
            <rFont val="Tahoma"/>
            <family val="2"/>
          </rPr>
          <t>nguyenhieu:</t>
        </r>
        <r>
          <rPr>
            <sz val="8"/>
            <rFont val="Tahoma"/>
            <family val="2"/>
          </rPr>
          <t xml:space="preserve">
theo BC của SGTVT</t>
        </r>
      </text>
    </comment>
    <comment ref="N25" authorId="1">
      <text>
        <r>
          <rPr>
            <b/>
            <sz val="9"/>
            <rFont val="Tahoma"/>
            <family val="2"/>
          </rPr>
          <t>Windows User:</t>
        </r>
        <r>
          <rPr>
            <sz val="9"/>
            <rFont val="Tahoma"/>
            <family val="2"/>
          </rPr>
          <t xml:space="preserve">
vốn 2016: NSTT 1 ty, HTCK 40 ty</t>
        </r>
      </text>
    </comment>
    <comment ref="N26" authorId="1">
      <text>
        <r>
          <rPr>
            <b/>
            <sz val="9"/>
            <rFont val="Tahoma"/>
            <family val="2"/>
          </rPr>
          <t>Windows User:</t>
        </r>
        <r>
          <rPr>
            <sz val="9"/>
            <rFont val="Tahoma"/>
            <family val="2"/>
          </rPr>
          <t xml:space="preserve">
2016: von HTCK 100 ty
2017: von xskt 27 ty</t>
        </r>
      </text>
    </comment>
    <comment ref="B27" authorId="2">
      <text>
        <r>
          <rPr>
            <b/>
            <sz val="8"/>
            <rFont val="Tahoma"/>
            <family val="2"/>
          </rPr>
          <t>BUIMINHTHANH:</t>
        </r>
        <r>
          <rPr>
            <sz val="8"/>
            <rFont val="Tahoma"/>
            <family val="2"/>
          </rPr>
          <t xml:space="preserve">
xem lại có chi phí đền bù k, nếu có đền bù phải bố trí đủ đền bù</t>
        </r>
      </text>
    </comment>
    <comment ref="G28" authorId="1">
      <text>
        <r>
          <rPr>
            <b/>
            <sz val="9"/>
            <rFont val="Tahoma"/>
            <family val="2"/>
          </rPr>
          <t>Windows User:</t>
        </r>
        <r>
          <rPr>
            <sz val="9"/>
            <rFont val="Tahoma"/>
            <family val="2"/>
          </rPr>
          <t xml:space="preserve">
vốn đối ứng NS tỉnh: 53,813 trđ</t>
        </r>
      </text>
    </comment>
  </commentList>
</comments>
</file>

<file path=xl/comments4.xml><?xml version="1.0" encoding="utf-8"?>
<comments xmlns="http://schemas.openxmlformats.org/spreadsheetml/2006/main">
  <authors>
    <author>Admin</author>
  </authors>
  <commentList>
    <comment ref="B406" authorId="0">
      <text>
        <r>
          <rPr>
            <b/>
            <sz val="10"/>
            <rFont val="Tahoma"/>
            <family val="2"/>
          </rPr>
          <t>Admin:</t>
        </r>
        <r>
          <rPr>
            <sz val="10"/>
            <rFont val="Tahoma"/>
            <family val="2"/>
          </rPr>
          <t xml:space="preserve">
</t>
        </r>
      </text>
    </comment>
  </commentList>
</comments>
</file>

<file path=xl/comments5.xml><?xml version="1.0" encoding="utf-8"?>
<comments xmlns="http://schemas.openxmlformats.org/spreadsheetml/2006/main">
  <authors>
    <author>Windows User</author>
  </authors>
  <commentList>
    <comment ref="G22" authorId="0">
      <text>
        <r>
          <rPr>
            <b/>
            <sz val="9"/>
            <rFont val="Tahoma"/>
            <family val="2"/>
          </rPr>
          <t>Windows User:</t>
        </r>
        <r>
          <rPr>
            <sz val="9"/>
            <rFont val="Tahoma"/>
            <family val="2"/>
          </rPr>
          <t xml:space="preserve">
vốn đối ứng NS tỉnh: 53,813 trđ</t>
        </r>
      </text>
    </comment>
  </commentList>
</comments>
</file>

<file path=xl/sharedStrings.xml><?xml version="1.0" encoding="utf-8"?>
<sst xmlns="http://schemas.openxmlformats.org/spreadsheetml/2006/main" count="3325" uniqueCount="1779">
  <si>
    <t>4 khối nhà BTCT 2 tầng, DT sàn 1.744m2; các khối nhà trệt DT sàn 1.071 m2 và các công trình phụ trợ</t>
  </si>
  <si>
    <t>NLV 1 trệt, 1 lầu , DT sàn 324 m2</t>
  </si>
  <si>
    <t>2016-2019</t>
  </si>
  <si>
    <t>307/QĐ-SKHĐT
28/10/2016</t>
  </si>
  <si>
    <t>2334/QĐ-BTL
27/10/2016</t>
  </si>
  <si>
    <t>439/QĐ-BQP
28/01/2016</t>
  </si>
  <si>
    <t>2795/QĐ-UBND
28/10/2016</t>
  </si>
  <si>
    <t>311/QĐ-SKHĐT
28/10/2016</t>
  </si>
  <si>
    <t>NS tỉnh 45%, NS Bộ CA 55%</t>
  </si>
  <si>
    <t>IX</t>
  </si>
  <si>
    <t>TRỤ SỞ LÀM VIỆC CÁC CƠ QUAN, KHÁC</t>
  </si>
  <si>
    <t>Kho lưu trữ chuyên dụng</t>
  </si>
  <si>
    <t>Hội trường Tỉnh ủy TN</t>
  </si>
  <si>
    <t>Trụ sở làm việc Ban tuyên giáo Tỉnh ủy</t>
  </si>
  <si>
    <t xml:space="preserve">Xây dựng trụ sở làm việc và kho bãi của Thanh tra giao thông </t>
  </si>
  <si>
    <t>Khối nhà làm việc 2.548m2; kho lưu trữ 3.489m2; cổng, hàng rào mặt chính 27,5m</t>
  </si>
  <si>
    <t>Hội trường chính 700 chỗ và các công trình phụ trợ</t>
  </si>
  <si>
    <t>Xây mới 1 trệt, 2 lầu, DT 560m2; các công trình phụ</t>
  </si>
  <si>
    <t>Xây khối nhà làm việc 1 trệt, 1 lầu, DT 198,7m2 và các hạng mục phụ</t>
  </si>
  <si>
    <t>2013-2015</t>
  </si>
  <si>
    <t>2170/QĐ-UBND
30/10/2013</t>
  </si>
  <si>
    <t>485/QĐ-UBND
21/3/2013</t>
  </si>
  <si>
    <t>243/QĐ-SKHĐT
30/10/2014;
244/SKHĐT
28/10/2015 (đc)</t>
  </si>
  <si>
    <t>291/QĐ-SKHĐT
31/10/2014</t>
  </si>
  <si>
    <t>(89.313, DPP: 21.922) gđ 1: 34.000</t>
  </si>
  <si>
    <t>Xây mới trụ sở làm việc Đảng ủy khối doanh nghiệp</t>
  </si>
  <si>
    <t>Xây mới trụ sở làm việc Tòa án nhân dân tỉnh Tây Ninh</t>
  </si>
  <si>
    <t>Trụ sở Viện kiểm sát nhân dân tỉnh Tây Ninh</t>
  </si>
  <si>
    <t>Nhà làm việc Trung tâm Quản lý ĐTXD Tây Ninh</t>
  </si>
  <si>
    <t>Xây dựng trụ sở làm việc Trung tâm khuyến công và tư vấn phát triển công nghiệp Tây Ninh</t>
  </si>
  <si>
    <t>Chi cục quản lý thị trường (giai đoạn 4)- Hạng mục: Trụ sở làm việc đội quản lý thị trường số 8</t>
  </si>
  <si>
    <t>Chi cục quản lý thị trường (giai đoạn 4)- Hạng mục: Trụ sở làm việc đội quản lý thị trường số 10</t>
  </si>
  <si>
    <t>Các công trình thuộc Sở Tư pháp và Trụ sở Hội luật gia-đoàn luật sư Tây Ninh</t>
  </si>
  <si>
    <t xml:space="preserve">Xây mới trụ sở làm việc Hội nhà báo </t>
  </si>
  <si>
    <t xml:space="preserve">Trụ sở Ban tuyên giáo Tỉnh ủy (mới) </t>
  </si>
  <si>
    <t>Sửa chữa nhà làm việc văn phòng Sở Nông nghiệp và Phát triển nông thôn Tây Ninh</t>
  </si>
  <si>
    <t>Sửa chữa trụ sở Đài phát thanh truyền hình Tây Ninh</t>
  </si>
  <si>
    <t>Cải tạo trụ sở làm việc Ban quản lý Khu kinh tế tỉnh Tây Ninh</t>
  </si>
  <si>
    <t>Sửa chữa Trung tâm bảo trợ Xã hội</t>
  </si>
  <si>
    <t>Trung tâm dịch vụ việc làm Tây Ninh</t>
  </si>
  <si>
    <t>Sửa chữa Trụ sở làm việc Sở Tài nguyên và Môi trường</t>
  </si>
  <si>
    <t>Cải tạo, sửa chữa Tòa soạn Báo Tây Ninh</t>
  </si>
  <si>
    <t>Mở rộng nhà làm việc Sở Tư pháp</t>
  </si>
  <si>
    <t>Xây dựng nhà vệ sinh, nhà bếp, nhà xe cơ quan Hội cựu chiến binh tỉnh</t>
  </si>
  <si>
    <t>Cải tạo, sửa chữa trụ sở Sở Kế hoạch và Đầu tư</t>
  </si>
  <si>
    <t>Sửa chữa trụ sở UBND tỉnh</t>
  </si>
  <si>
    <t>Sửa chữa trụ làm việc Sở Y tế</t>
  </si>
  <si>
    <t>Xây mới  822,12m2</t>
  </si>
  <si>
    <t>Xây mới 6.500m2</t>
  </si>
  <si>
    <t>Diện tích 3.263m2; nhà lưu trú công vụ: 500m2 và các hạng mục phụ trợ khác</t>
  </si>
  <si>
    <t>Xây mới: 878,08m2 
và các hạng mục phụ trợ</t>
  </si>
  <si>
    <t>Xây mới 506m2 và các hạng mục phụ trợ</t>
  </si>
  <si>
    <t>Xây dựng 1 trệt 1 lầu: 165,3m2 và các hạng mục phụ trợ</t>
  </si>
  <si>
    <t>Xây dựng 1 trệt 1 lầu: 
166,3m2 và các hạng mục phụ trợ</t>
  </si>
  <si>
    <t>Nhà làm việc 5 
tầng: 1628,1m2</t>
  </si>
  <si>
    <t>Xây 1 trệt 1 lầu: 
133,9m2</t>
  </si>
  <si>
    <r>
      <t>DTXD: 479,22m</t>
    </r>
    <r>
      <rPr>
        <vertAlign val="superscript"/>
        <sz val="12"/>
        <rFont val="Times New Roman"/>
        <family val="1"/>
      </rPr>
      <t>2</t>
    </r>
    <r>
      <rPr>
        <sz val="12"/>
        <rFont val="Times New Roman"/>
        <family val="1"/>
      </rPr>
      <t>;1 trệt, 2 lầu, kết cấu BTCT và các công trình phụ trợ</t>
    </r>
  </si>
  <si>
    <t>Sửa chữa 
nhà làm việc</t>
  </si>
  <si>
    <t>Cải tạo, 
các khối nhà cũ và xây mới nhà xe khách 96m2; nhà xe nhân viên: 48m2 và sân vườn, trang thiết bị làm việc</t>
  </si>
  <si>
    <t>Cải tạo các khối nhà 
cũ và xây mới hàng rào, mở rộng sân nền</t>
  </si>
  <si>
    <t>Cải tạo các khối nhà cũ</t>
  </si>
  <si>
    <t>Cải tạo các khối nhà cũ và xây mới nhà giao báo: 41,8m2</t>
  </si>
  <si>
    <t>Xây mới: nhà vệ sinh 29,6m2, nhà bếp 43,2m2; mở rộng nhà xe 80m2</t>
  </si>
  <si>
    <t xml:space="preserve">Cải tạo các khối nhà cũ,
 xây mới: nhà xe 02 bánh: 129,6m2, phòng lễ tân </t>
  </si>
  <si>
    <t>Cải tạo các khối nhà cũ, 
xây mới khối nhà 1 trệt 2 lầu: 159,4m2, nhà xe khách: 103m2</t>
  </si>
  <si>
    <t>314/QĐ-SKHĐT 30/10/2015</t>
  </si>
  <si>
    <t>130/QĐ-TANDTC
-KHTC 13/10/2013</t>
  </si>
  <si>
    <t>363/QĐ-VKSTC-V11
11/6/2015</t>
  </si>
  <si>
    <t>305/QĐ-SKHĐT 30/10/2015</t>
  </si>
  <si>
    <t>303/QĐ-SKHĐT 30/10/2015</t>
  </si>
  <si>
    <t>254/QĐ-SKHĐT
29/10/2015</t>
  </si>
  <si>
    <t>255/QĐ-SKHĐT
29/10/2015</t>
  </si>
  <si>
    <t>315/QĐ-SKHĐT 30/10/2015</t>
  </si>
  <si>
    <t>304/QĐ-SKHĐT 30/10/2015</t>
  </si>
  <si>
    <t>104/QĐ-SHKĐT
30/3/2016</t>
  </si>
  <si>
    <t>261/QĐ-SKHĐT
30/10/2015</t>
  </si>
  <si>
    <t>316/QĐ-SKHĐT
30/10/2015</t>
  </si>
  <si>
    <t>252/QĐ-SKHĐT
29/10/2015</t>
  </si>
  <si>
    <t>263/QĐ-SKHĐT
30/10/2015</t>
  </si>
  <si>
    <t>317/QĐ-SKHĐT
30/10/2015</t>
  </si>
  <si>
    <t>280/QĐ-SKHĐT
30/10/2015</t>
  </si>
  <si>
    <t>274/QĐ-SKHĐT
30/10/2015</t>
  </si>
  <si>
    <t>295/QĐ-SKHĐT
30/10/2015</t>
  </si>
  <si>
    <t>253/QĐ-SKHĐT
29/10/2015</t>
  </si>
  <si>
    <t>251/QĐ-SKHĐT
29/10/2015</t>
  </si>
  <si>
    <t>318/QĐ-SKHĐT
30/10/2015</t>
  </si>
  <si>
    <t>319/QĐ-SKHĐT
30/10/2015</t>
  </si>
  <si>
    <t>296/QĐ-SKHĐT
30/10/2015</t>
  </si>
  <si>
    <t>NS tỉnh hỗ trợ 10 tỷ đồng</t>
  </si>
  <si>
    <t>Nguồn vốn đầu tư: Nguồn thu chống buôn lậu, hàng giả, gian lận thương mại, hàng kém chất lượng nộp vào ngân sách và ngân sách tỉnh</t>
  </si>
  <si>
    <t>Trụ sở Viện kiểm sát nhân dân huyện Hòa Thành</t>
  </si>
  <si>
    <t>Trụ sở Viện kiểm sát nhân dân huyện Trảng Bàng</t>
  </si>
  <si>
    <t>Sửa chữa nhà công vụ tỉnh và các hạng mục phụ Văn phòng UBND</t>
  </si>
  <si>
    <t>Xây dựng trụ sở Văn phòng đăng ký đất đai tỉnh Tây Ninh - chi nhánh Hòa Thành</t>
  </si>
  <si>
    <t>Cải tạo, sửa chữa trụ sở Sở Lao động thương binh và xã hội</t>
  </si>
  <si>
    <t>Sửa chữa nhà làm việc, hàng rào, kho lưu trữ, nhà xe 4 bánh Liên Minh Hợp tác xã Tây Ninh</t>
  </si>
  <si>
    <t>Cải tạo Trụ sở làm việc Trường Đoàn</t>
  </si>
  <si>
    <t>Xây mới trụ sở làm việc chung trạm thú y, khuyến nông, bảo vệ thực vật huyện Hòa Thành</t>
  </si>
  <si>
    <t>Xây mới trụ sở làm việc chung trạm thú y, khuyến nông, bảo vệ thực vật huyện Bến Cầu</t>
  </si>
  <si>
    <t>Xây mới trụ sở làm việc chung trạm thú y, khuyến nông, huyện Trảng Bàng</t>
  </si>
  <si>
    <t>Xây mới trụ sở làm việc chung trạm bảo vệ thực vật, trạm khuyến nông, trạm thú y huyện Gò Dầu</t>
  </si>
  <si>
    <t>Cải tạo, sửa chữa trụ sở Sở VHTTDL</t>
  </si>
  <si>
    <t>Trụ sở các chi cục-Hội-Ban quản lý các công trình và sàn giao dịch việc làm</t>
  </si>
  <si>
    <t>Trụ sở làm việc Đội quản lý thị trường số 5</t>
  </si>
  <si>
    <t>Xây dựng mới trụ sở làm việc Văn phòng Đoàn ĐBQH tỉnh Tây Ninh</t>
  </si>
  <si>
    <t>Xây mới trụ sở Thanh tra tỉnh</t>
  </si>
  <si>
    <t>Xây dựng trụ sở Văn phòng đăng ký đất đai tỉnh Tây Ninh - chi nhánh TP Tây Ninh</t>
  </si>
  <si>
    <t xml:space="preserve">Trụ sở làm việc Trung tâm dịch vụ đối ngoại và Liên hiệp các tổ chức hữu nghị </t>
  </si>
  <si>
    <t>Nâng cấp cải tạo trụ sở Sở Khoa học và Công nghệ</t>
  </si>
  <si>
    <t>Nâng cấp cải tạo trụ sở Sở Giáo dục và Đào tạo</t>
  </si>
  <si>
    <t>Nâng cấp trụ sở làm việc Văn phòng Chi cục bảo vệ thực vật</t>
  </si>
  <si>
    <t>Hàng rào trung tâm khuyến nông</t>
  </si>
  <si>
    <t>Hàng rào xung quanh trụ sở làm việc BQL rừng phòng hộ Dầu Tiếng</t>
  </si>
  <si>
    <t>Nhà làm việc trạm bảo vệ thực vật TP.TN</t>
  </si>
  <si>
    <t>Nhà tập thể cho cán bộ, nhân viên BQL rừng phòng hộ Dầu Tiếng</t>
  </si>
  <si>
    <t>KP1-phuờng1-TP Tây Ninh, tỉnh Tây Ninh</t>
  </si>
  <si>
    <t>Trong khuôn viên trụ sở UBND tỉnh Tây Ninh</t>
  </si>
  <si>
    <t>Sửa chữa nhà công vụ tỉnh và các hạng mục phụ VP UBND tỉnh</t>
  </si>
  <si>
    <t>Xây mới trụ sở làm việc (1 trệt + 1 lầu), DTXD 520,8m2</t>
  </si>
  <si>
    <t>sửa chữa, cải tạo các khối nhà làm việc, nhà khách, hàng rào</t>
  </si>
  <si>
    <t>sửa chữa khối nhà làm việc, hàng rào, kho lưu trữ</t>
  </si>
  <si>
    <t>sửa chữa trụ sở, mua sắm TTB</t>
  </si>
  <si>
    <t>2 tầng, DT sàn 386m2</t>
  </si>
  <si>
    <t>2 tầng, DT sàn 378,6m2</t>
  </si>
  <si>
    <t>3 tầng, DT sàn 407,55m2</t>
  </si>
  <si>
    <t>2 tầng, DT sàn 392m2</t>
  </si>
  <si>
    <t>Sửa chữa, cải tạo khối nhà làm việc, xây mới khối nhà 1 cửa 28,8m2, hàng rào, sân nền, nhà kho</t>
  </si>
  <si>
    <t>2 khối nhà làm việc, DT sàn khối 1: 168m2, khối 2: 162m2</t>
  </si>
  <si>
    <t>Xây mới NLV, nhà xe, sân nền</t>
  </si>
  <si>
    <t>1 tầng hầm, 1 tầng trệt, 1 tầng lầu</t>
  </si>
  <si>
    <t>342/QĐ-SKHĐT
28/10/2016</t>
  </si>
  <si>
    <t>336/QĐ-SKHĐT
28/10/2016</t>
  </si>
  <si>
    <t>330/QĐ-SKHĐT
28/10/2016</t>
  </si>
  <si>
    <t>337/QĐ-SKHĐT
28/10/2016</t>
  </si>
  <si>
    <t>338/QĐ-SKHĐT
28/10/2016</t>
  </si>
  <si>
    <t>321/QĐ-SKHĐT
28/10/2016</t>
  </si>
  <si>
    <t>323/QĐ-SKHĐT
28/10/2016</t>
  </si>
  <si>
    <t>327/QĐ-SKHĐT
28/10/2016</t>
  </si>
  <si>
    <t>322/QĐ-SKHĐT
28/10/2016</t>
  </si>
  <si>
    <t>334/QĐ-SKHĐT
28/10/2016</t>
  </si>
  <si>
    <t>319/QĐ-SKHĐT
28/10/2016</t>
  </si>
  <si>
    <t>343/QĐ-SKHĐT
28/10/2016</t>
  </si>
  <si>
    <t>412/QĐ-SKHĐT
29/10/2012</t>
  </si>
  <si>
    <t>NS tỉnh CBĐT, TWHT chi phí XD</t>
  </si>
  <si>
    <t>đối ứng</t>
  </si>
  <si>
    <t xml:space="preserve">Đường và cầu Bến Đình </t>
  </si>
  <si>
    <t>Đường nội bộ 65 Khu kinh tế cửa khẩu Mộc Bài</t>
  </si>
  <si>
    <t>Mở rộng, nâng cấp, cải tạo, sửa chữa Trạm kiểm soát cửa khẩu Mộc Bài</t>
  </si>
  <si>
    <t>Mộc Bài</t>
  </si>
  <si>
    <t>1,5km</t>
  </si>
  <si>
    <t>Sửa chữa, mở
 rộng, cải tạo trạm kiểm soát liên hợp</t>
  </si>
  <si>
    <t>NGUỒN VỐN TỈNH QUẢN LÝ</t>
  </si>
  <si>
    <t xml:space="preserve">NGUỒN THU PHÍ SỬ DỤNG CÔNG TRÌNH KẾT CẤU HẠ TẦNG ĐỐI VỚI PHƯƠNG TIỆN RA VÀO CỬA KHẨU </t>
  </si>
  <si>
    <t>110/QD-BQLKKT
24/10/2013</t>
  </si>
  <si>
    <t>89/QĐ-BQLKKT
31/10/2014</t>
  </si>
  <si>
    <t xml:space="preserve">95.387 (gđ 1: 6.290)
</t>
  </si>
  <si>
    <t>Vốn TW 
5 tỷ đồng</t>
  </si>
  <si>
    <t>Doanh trại Trạm kiểm soát Biên phòng cửa khẩu quốc tế Xa Mát</t>
  </si>
  <si>
    <t>Xây dựng lắp đặt hệ thống biển báo 12 cửa khẩu phụ trên biên giới tỉnh Tây Ninh</t>
  </si>
  <si>
    <t>Sửa chữa Văn phòng đại diện tại Mộc Bài</t>
  </si>
  <si>
    <t>Xây mới nhà xe, bảng tên, cải tạo nhà bảo vệ tại trạm kiểm soát Xa Mát</t>
  </si>
  <si>
    <t>Đường DD23 khu kinh tế cửa khẩu Mộc Bài</t>
  </si>
  <si>
    <t>Hỗ trợ mục tiêu huyện</t>
  </si>
  <si>
    <t>Cầu Long Hưng trên tuyến đường vào cửa khẩu Cây Me, huyện Bến Cầu, tỉnh Tây Ninh</t>
  </si>
  <si>
    <t>Đường Tiên Thuận 9</t>
  </si>
  <si>
    <t>Đường chốt biên phòng Long Cường đi cầu Thúc Múc, Long Hưng</t>
  </si>
  <si>
    <t xml:space="preserve">Đường ra cửa khẩu Chàng Riệc xã Tân Lập </t>
  </si>
  <si>
    <t xml:space="preserve"> Trạm kiểm soát liên hợp cửa khẩu Chàng Riệc</t>
  </si>
  <si>
    <t xml:space="preserve"> Đường ra cửa khẩu Chàng Riệc (đoạn nối tiếp) xã Tân Lập, huyện Tân Biên</t>
  </si>
  <si>
    <t>Xây dựng bến xe, bãi san hàng cửa khẩu phụ Chàng Riệc-Xã Tân Lập</t>
  </si>
  <si>
    <t>Thị trấn Gò Dầu</t>
  </si>
  <si>
    <t>Xã Bàu Đồn</t>
  </si>
  <si>
    <t>Xã Thạnh Đức</t>
  </si>
  <si>
    <t xml:space="preserve">Thị trấn Bến Cầu </t>
  </si>
  <si>
    <t>xã An Thạnh</t>
  </si>
  <si>
    <t>xã Long Chữ</t>
  </si>
  <si>
    <t>Xã Mỏ Công</t>
  </si>
  <si>
    <t>Liên xã</t>
  </si>
  <si>
    <t>Thị trấn</t>
  </si>
  <si>
    <t>Trà Vong</t>
  </si>
  <si>
    <t>Tân Phong</t>
  </si>
  <si>
    <t>xã Tân Hiệp</t>
  </si>
  <si>
    <t>xã Tân Đông</t>
  </si>
  <si>
    <t>xã Suối Dây</t>
  </si>
  <si>
    <t>xã Tân Đông</t>
  </si>
  <si>
    <t xml:space="preserve"> xã Tân Hà</t>
  </si>
  <si>
    <t>xã Tân Thành</t>
  </si>
  <si>
    <t>xã Tân Hưng</t>
  </si>
  <si>
    <t>xã Tân Phú</t>
  </si>
  <si>
    <t>xã Tân Hội</t>
  </si>
  <si>
    <t>xã Tân Hà</t>
  </si>
  <si>
    <t>thị trấn TC</t>
  </si>
  <si>
    <t>xã Suối Ngô</t>
  </si>
  <si>
    <t>312/QĐ-SKHĐT
31/8/2012</t>
  </si>
  <si>
    <t>Xây mới trụ sở làm việc, hệ thống xử lý nước thải, đầu tư mua sắm thiết bị làm việc</t>
  </si>
  <si>
    <t>1.599,63m BTN, rộng 9m; lề đường 2x5m</t>
  </si>
  <si>
    <t>3710mN; bmđ= 5,5m</t>
  </si>
  <si>
    <t xml:space="preserve">Xây mới 16 phòng học, khối phòng chức năng và các hạng mục phụ trợ </t>
  </si>
  <si>
    <t>20p+HC+CN</t>
  </si>
  <si>
    <t>Mương BTCT. Nhánh chính dài 2440,37m, d800-1000; Nhánh phụ dài 599,57m, d600</t>
  </si>
  <si>
    <t>1313/QĐ-UBND
30/10/2015</t>
  </si>
  <si>
    <t>3429mN, bmđ= 3,5m</t>
  </si>
  <si>
    <t>1314/QĐ-UBND
30/10/2015 (đ/c)</t>
  </si>
  <si>
    <t>250 chổ</t>
  </si>
  <si>
    <t>2016</t>
  </si>
  <si>
    <t xml:space="preserve">1072/QĐ-UBND
30/3/2016 </t>
  </si>
  <si>
    <t>Mương xây gạch dài 594m</t>
  </si>
  <si>
    <t>Sửa chữa 05 phòng học, Xây mới 10 phòng học, Khối HC</t>
  </si>
  <si>
    <t xml:space="preserve">Xây dựng khối hành chánh và các công trình phụ trợ </t>
  </si>
  <si>
    <t>Xây mới trụ sở phục vụ cho 20 người</t>
  </si>
  <si>
    <t>Xây mới trụ sở Đảng ủy, UBND xã diện tích 1192m2, Trụ sở công an 316m2 và các hạng mục phụ trợ</t>
  </si>
  <si>
    <t>3.916,9 mN, rộng 3,5m</t>
  </si>
  <si>
    <t>Xây phòng chức năng, thiết bị, láng sân nền, nhà xe, hàng rào</t>
  </si>
  <si>
    <t>thay tole, la phong, sơn "p" chống thấm</t>
  </si>
  <si>
    <t>239/QĐ-SKHĐT 
26/9/2013 (đc)</t>
  </si>
  <si>
    <t>201/QĐ-UBND 
 20/10/2014</t>
  </si>
  <si>
    <t>1,130mN, bmđ=7m</t>
  </si>
  <si>
    <t>277/QĐ-UBND 
 30/10/2014</t>
  </si>
  <si>
    <t>4373,2m sỏi đỏ,bmđ=7m</t>
  </si>
  <si>
    <t>316/QĐ-UBND 6/9/2013; 
492/QĐ-UBND
 12/11/2015 (đc)</t>
  </si>
  <si>
    <t>336/QĐ-UBND
23/10/2015</t>
  </si>
  <si>
    <t>338/QĐ-UBND
23/10/2015</t>
  </si>
  <si>
    <t>337/QĐ-UBND
23/10/2015</t>
  </si>
  <si>
    <t>186/QĐ-UBND 14/7/2015;
2051/QĐ-UBND 
27/10/2015 (điều chỉnh)</t>
  </si>
  <si>
    <t>377/QĐ-UBND 27/9/2013; 548/QĐ-UBND 
30/10/2013 (điều chỉnh)</t>
  </si>
  <si>
    <t>3204/QĐ-UBND 
13/6/2013 (điều chỉnh)</t>
  </si>
  <si>
    <t>2640/QĐ-SKHĐT 
29/10/2014</t>
  </si>
  <si>
    <t>1.586,7m</t>
  </si>
  <si>
    <t>4947/QĐ-UBND 
02/10/2014</t>
  </si>
  <si>
    <t>1.398m</t>
  </si>
  <si>
    <t>4443/QĐ-UBND 
22/10/2015</t>
  </si>
  <si>
    <t>2464/QĐ-UBND
19/7/2016</t>
  </si>
  <si>
    <t>2787/QĐ-UBND
28/10/2016</t>
  </si>
  <si>
    <t>1,8kmN</t>
  </si>
  <si>
    <t>3930/QĐ-UBND
31/10/2016</t>
  </si>
  <si>
    <t>8.000m</t>
  </si>
  <si>
    <t>3.231 mN, bmđ=3.5m, lề 2x1.5m</t>
  </si>
  <si>
    <t>4370/QĐ-UBND
30/10/2015</t>
  </si>
  <si>
    <t>Xây mới 16 phòng học</t>
  </si>
  <si>
    <t>108/QĐ-SKHĐT 31/03/2016</t>
  </si>
  <si>
    <t xml:space="preserve">L=33,9m; b=10 mét; tải trọng thiết kế HL93. 
</t>
  </si>
  <si>
    <t>4371/QĐ-UBND
30/10/2015</t>
  </si>
  <si>
    <t xml:space="preserve">L=33,9m; b= 10m; tải trọng thiết kế HL93. 
- Phần đường dẫn dài 164,95 mét; nền đường 9 mét; mặt đường 8 mét, cấp cao A2. </t>
  </si>
  <si>
    <t xml:space="preserve">Lcầu= 33,9 mét; b= 10 mét; tải trọng thiết kế HL93. 
Lđ=197,77m; bnđ=9 m; bmđ=8 m, cấp cao A2. </t>
  </si>
  <si>
    <t>5800m</t>
  </si>
  <si>
    <t>4000m</t>
  </si>
  <si>
    <t>1900m</t>
  </si>
  <si>
    <t>283/QĐ-SKHĐT
 28/10/2013</t>
  </si>
  <si>
    <t>290/QĐ-SKHĐT
31/10/2014</t>
  </si>
  <si>
    <t>813/QĐ-UBND
30/10/2015</t>
  </si>
  <si>
    <t>L=2.834,9mN, bmđ=3,5m</t>
  </si>
  <si>
    <t>746/QĐ-UBND
30/10/2015</t>
  </si>
  <si>
    <t>L=2.620mN, bmđ=6m</t>
  </si>
  <si>
    <t>809/QĐ-UBND
30/10/2015</t>
  </si>
  <si>
    <t>6211md</t>
  </si>
  <si>
    <t>2942/QĐ-UBND 
29/10/2014</t>
  </si>
  <si>
    <t>893,2m2</t>
  </si>
  <si>
    <t>1927/QĐ-UBND 
23/9/2013</t>
  </si>
  <si>
    <t>335,32m2</t>
  </si>
  <si>
    <t>3153/QĐ-UBND 
26/10/2015</t>
  </si>
  <si>
    <t>2.021m</t>
  </si>
  <si>
    <t>3162/QĐ-UBND 
26/10/2015</t>
  </si>
  <si>
    <t>L=1419m; bmđ=3,5m, bnđ=5m</t>
  </si>
  <si>
    <t>L=1471m; bmđ=3,5m, bnđ=6,5m</t>
  </si>
  <si>
    <t>L=1256m; bmđ=3,5m, bnđ=5m</t>
  </si>
  <si>
    <t>L=875m; bmđ=3,5m, bnđ=5m</t>
  </si>
  <si>
    <t>L=1101m; bmđ=3,5m, bnđ=5m</t>
  </si>
  <si>
    <t>L=644m; bmđ=3,5m, bnđ=5m</t>
  </si>
  <si>
    <t xml:space="preserve">Xây mới 4 phòng làm việc và phòng chức năng (324m2); hệ thống cấp thoát nước, chống sét,  cấp điện
</t>
  </si>
  <si>
    <t>L=3992m; bmđ=3,5m, bnđ=5m</t>
  </si>
  <si>
    <t>L=2306m; bmđ=3,5m, bnđ=5m</t>
  </si>
  <si>
    <t>Xây dựng 03 phòng học chức năng sinh, hóa, lý. DT sàn 352m2</t>
  </si>
  <si>
    <t>Xây dựng khối nhà diện tích 350m2; sân nền, hàng rào</t>
  </si>
  <si>
    <t>L=2606mN; bmđ=6m</t>
  </si>
  <si>
    <t>L=5000mN; bmđ=3,5m</t>
  </si>
  <si>
    <t>1143/QĐ-UBND 
30/10/2014</t>
  </si>
  <si>
    <t>2.700m, mặt đường 6m
 BT nhựa</t>
  </si>
  <si>
    <t>1038/QĐ-UBND
28/10/2015</t>
  </si>
  <si>
    <t>5,137kmN, bmđ=3,5m</t>
  </si>
  <si>
    <t>3207/QĐ-UBND
21/10/2016</t>
  </si>
  <si>
    <t>4,7km láng nhựa, bmđ=3,5m</t>
  </si>
  <si>
    <t>3254/QĐ-UBND
27/10/2016</t>
  </si>
  <si>
    <t>4,259km láng nhựa, bmđ=3,5m</t>
  </si>
  <si>
    <t>4km láng nhựa</t>
  </si>
  <si>
    <t>16 phòng</t>
  </si>
  <si>
    <t>2182/QĐ-UBND 31/10/2013</t>
  </si>
  <si>
    <t>2.975m2</t>
  </si>
  <si>
    <t>2226/QĐ-UBND 30/10/2014</t>
  </si>
  <si>
    <t>2014-2015</t>
  </si>
  <si>
    <t>2180/QĐ-UBND 31/10/2014</t>
  </si>
  <si>
    <t>1285/QĐ-UBND 16/7/2014</t>
  </si>
  <si>
    <t>2198/QĐ-UBND 31/10/2014</t>
  </si>
  <si>
    <t>L=6.461mN; bmđ=3,5m, bnđ=6,5m</t>
  </si>
  <si>
    <t>2502/QĐ-UBND 28/10/2015</t>
  </si>
  <si>
    <t>L=7.326mN; bmđ=3,5m, bnđ=6,5m</t>
  </si>
  <si>
    <t>2503/QĐ-UBND 28/10/2015</t>
  </si>
  <si>
    <t xml:space="preserve"> Dự án dự kiến hoàn thành sau năm 2020</t>
  </si>
  <si>
    <t>Đường Hương Lộ 1 (điểm đầu đường Hùng Vương, điểm cuối đường 782)</t>
  </si>
  <si>
    <t>Xây mới khối nhà làm việc chính (921,9m2); hội trường 150 chỗ; cải tạo nhà làm việc công an xã; các hạng mục phụ</t>
  </si>
  <si>
    <t xml:space="preserve">Ban gạt, đắp đất nâng cao mặt đường đối với một số tuyến trũng thấp </t>
  </si>
  <si>
    <t>Dặm vá, sửa chữa đường sỏi đỏ với tổng chiều dài tuyến 7.300 mét, mặt đường rộng 5 mét</t>
  </si>
  <si>
    <t>Sửa chữa, nâng cấp đường sỏi đỏ với tổng chiều dài tuyến 1.250 mét, mặt đường rộng 5 mét</t>
  </si>
  <si>
    <t>Dặm vá, sửa chữa đường sỏi đỏ với tổng chiều dài tuyến 3.250 mét, mặt đường rộng 5 mét</t>
  </si>
  <si>
    <t>5km bê tông nhựa 5cm, trục chính mặt 5m, còn lại 3,5m, lề 1mx2 bên</t>
  </si>
  <si>
    <t>D</t>
  </si>
  <si>
    <t>DỐI ỨNG VỐN TPCP</t>
  </si>
  <si>
    <t>Huyện Bến Cầu</t>
  </si>
  <si>
    <t>Mầm non</t>
  </si>
  <si>
    <t>Trường Mẫu giáo Tiên Thuận</t>
  </si>
  <si>
    <t>Trường Mẫu giáo Lợi Thuận</t>
  </si>
  <si>
    <t>Tiểu học</t>
  </si>
  <si>
    <t>Trường Tiểu học Tiên Thuận A</t>
  </si>
  <si>
    <t>Trường Tiểu học Tiên Thuận C</t>
  </si>
  <si>
    <t>Huyện Trảng Bàng</t>
  </si>
  <si>
    <t>Trường Tiểu học Bình Thạnh</t>
  </si>
  <si>
    <t>Trường Tiểu học Hưng Mỹ</t>
  </si>
  <si>
    <t>Trường Tiểu học Phước Hội</t>
  </si>
  <si>
    <t>Huyện Châu Thành</t>
  </si>
  <si>
    <t>Trường Tiểu học Biên Giới B</t>
  </si>
  <si>
    <t>Trường Tiểu học Hòa Hội</t>
  </si>
  <si>
    <t>Trường Tiểu học Thành Bắc</t>
  </si>
  <si>
    <t>Trường Tiểu học Trà Sim</t>
  </si>
  <si>
    <t>Trường Tiểu học Hòa Thạnh</t>
  </si>
  <si>
    <t>Trường Tiểu học Phước Hòa</t>
  </si>
  <si>
    <t>Huyện Tân Biên</t>
  </si>
  <si>
    <t>Trường Mẫu giáo  Hòa Hiệp</t>
  </si>
  <si>
    <t>Trường Tiểu học Hòa Đông A</t>
  </si>
  <si>
    <t>Huyện Tân Châu</t>
  </si>
  <si>
    <t>MN Trảng Trai</t>
  </si>
  <si>
    <t>Trường Tiểu học Bưng Bàng</t>
  </si>
  <si>
    <t>Ấp Tân Lập-Tiên Thuận</t>
  </si>
  <si>
    <t>Ấp Thuận Đông-Lợi Thuận</t>
  </si>
  <si>
    <t>Ấp Bàu Tràm Lớn-Tiên Thuận</t>
  </si>
  <si>
    <t>Ấp Bình Quới, xã Bình Thạnh</t>
  </si>
  <si>
    <t>Ấp Phước Dân và ấp Phước Mỹ, xã Phước Chỉ</t>
  </si>
  <si>
    <t>Ấp Phước Hội và ấp Phước Lập, xã Phước Chỉ</t>
  </si>
  <si>
    <t>Ấp Ba Chàn xã Biên Giới</t>
  </si>
  <si>
    <t>Ấp Hòa Bình xã Hoà Hội</t>
  </si>
  <si>
    <t>Ấp Hòa Bình xã Thành Long</t>
  </si>
  <si>
    <t>Ấp Trà Sim xã Ninh Điền</t>
  </si>
  <si>
    <t>Ấp Hòa Hợp xã Hoà Thạnh</t>
  </si>
  <si>
    <t>Ấp Phước Hòa xã Phước Vinh</t>
  </si>
  <si>
    <t>Ấp Hòa Bình- Hòa Hiệp</t>
  </si>
  <si>
    <t>Ấp Hòa Đông A- Hòa Hiệp</t>
  </si>
  <si>
    <t>Ấp Trảng Trai – T.Hòa</t>
  </si>
  <si>
    <t>Ấp Suối Bà Chiêm - T.Hòa</t>
  </si>
  <si>
    <t>95 phòng</t>
  </si>
  <si>
    <t>E</t>
  </si>
  <si>
    <t>HỖ TRỢ XÂY DỰNG TRƯỜNG CHUẨN QUỐC GIA</t>
  </si>
  <si>
    <t>Trường MG Lộc Hưng</t>
  </si>
  <si>
    <t>Trường THCS An Thạnh</t>
  </si>
  <si>
    <t>Trường Tiểu học Thạnh Tây</t>
  </si>
  <si>
    <t>Trường THCS Thị Trấn Châu Thành</t>
  </si>
  <si>
    <t>Trường Tiểu học Bàu Năng A (điểm Ninh An)</t>
  </si>
  <si>
    <t>Trường TH-THCS Nguyễn Hiền</t>
  </si>
  <si>
    <t>Trường TH Trường Hòa A</t>
  </si>
  <si>
    <t>Trường THCS Tân Hòa</t>
  </si>
  <si>
    <t>Lộc Hưng, Trảng Bàng</t>
  </si>
  <si>
    <t>An Thạnh, Bến Cầu</t>
  </si>
  <si>
    <t>Thạnh Tây, Tân Biên</t>
  </si>
  <si>
    <t>Thị Trấn, Châu Thành</t>
  </si>
  <si>
    <t>Bàu Năng, DMC</t>
  </si>
  <si>
    <t>Phường 3, TP TN</t>
  </si>
  <si>
    <t>Trường Hòa, Hòa Thành</t>
  </si>
  <si>
    <t>454/QĐ-UBND
24/10/2015</t>
  </si>
  <si>
    <t>F</t>
  </si>
  <si>
    <t>L=756,45mN; bmđ=6m; lề đường CPSĐ, b=2x1,5m</t>
  </si>
  <si>
    <r>
      <t>Lát gạch vỉa hè đường Lê Văn Thới; đổ bê tông xi măng vỉa hè đường Hồ Văn Suối. Tổng diện tích lát gạch và đổ bê tông vỉa hè là 1.780m</t>
    </r>
    <r>
      <rPr>
        <vertAlign val="superscript"/>
        <sz val="13"/>
        <rFont val="Times New Roman"/>
        <family val="1"/>
      </rPr>
      <t>2</t>
    </r>
    <r>
      <rPr>
        <sz val="13"/>
        <rFont val="Times New Roman"/>
        <family val="1"/>
      </rPr>
      <t>.</t>
    </r>
  </si>
  <si>
    <r>
      <t>- Làm đường BTN dài 1.200 mét; chiều rộng mặt đường 8,0 mét; lề 2x2,0m đắp đất cấp II. Suất đầu tư 1.334.000 đồng/m</t>
    </r>
    <r>
      <rPr>
        <vertAlign val="superscript"/>
        <sz val="13"/>
        <rFont val="Times New Roman"/>
        <family val="1"/>
      </rPr>
      <t>2</t>
    </r>
    <r>
      <rPr>
        <sz val="13"/>
        <rFont val="Times New Roman"/>
        <family val="1"/>
      </rPr>
      <t>.</t>
    </r>
  </si>
  <si>
    <r>
      <t>Xây mới khối phòng chức năng quy mô 1 trệt 02 lầu, diện tích sàn xây dựng 489m</t>
    </r>
    <r>
      <rPr>
        <vertAlign val="superscript"/>
        <sz val="13"/>
        <rFont val="Times New Roman"/>
        <family val="1"/>
      </rPr>
      <t>2</t>
    </r>
    <r>
      <rPr>
        <sz val="13"/>
        <rFont val="Times New Roman"/>
        <family val="1"/>
      </rPr>
      <t>; xây dựng hệ thống PCCC và mương thoát nước.</t>
    </r>
  </si>
  <si>
    <r>
      <t>Xây mới trụ sở làm việc với diện tích 908 m</t>
    </r>
    <r>
      <rPr>
        <vertAlign val="superscript"/>
        <sz val="13"/>
        <rFont val="Times New Roman"/>
        <family val="1"/>
      </rPr>
      <t>2</t>
    </r>
    <r>
      <rPr>
        <sz val="13"/>
        <rFont val="Times New Roman"/>
        <family val="1"/>
      </rPr>
      <t>, trong đó diện tích làm việc 438,7m</t>
    </r>
    <r>
      <rPr>
        <vertAlign val="superscript"/>
        <sz val="13"/>
        <rFont val="Times New Roman"/>
        <family val="1"/>
      </rPr>
      <t>2</t>
    </r>
    <r>
      <rPr>
        <sz val="13"/>
        <rFont val="Times New Roman"/>
        <family val="1"/>
      </rPr>
      <t>; xây mới nhà xe nhân viên, xe khách; sân nền, đường nội bộ; bố trí trạm hạ thế 50kVA; mua sắm trang thiết bị làm việc.</t>
    </r>
  </si>
  <si>
    <t>Đường 34-34</t>
  </si>
  <si>
    <t>21</t>
  </si>
  <si>
    <t>22</t>
  </si>
  <si>
    <t>23</t>
  </si>
  <si>
    <t>Nhà thi đấu thể dục, thể thao Liên đoàn Lao động tỉnh Tây Ninh</t>
  </si>
  <si>
    <t>KCN Phước Đông - Bời Lời</t>
  </si>
  <si>
    <t xml:space="preserve">Nâng cấp mở rộng khu di tích Căn cứ Lõm </t>
  </si>
  <si>
    <t>Nâng cấp, sửa chữa HTCN ấp Tân Tiến, xã Tân Lập, Tân Biên</t>
  </si>
  <si>
    <t>Dự án dự kiến hoàn thành sau năm 2020</t>
  </si>
  <si>
    <t>Dự án dự kiến hoàn thành và bàn giao đưa vào sử dụng trong giai đoạn 2016-2020</t>
  </si>
  <si>
    <t>Phụ lục 1</t>
  </si>
  <si>
    <t>Phụ lục 2</t>
  </si>
  <si>
    <t>Phụ lục 3</t>
  </si>
  <si>
    <t>Thực hiện đầu tư</t>
  </si>
  <si>
    <t>Dự phòng 10%</t>
  </si>
  <si>
    <t>Hẻm số 71 đường CMT8, phường Hiệp Ninh, thị xã Tây Ninh</t>
  </si>
  <si>
    <t>(Biểu kèm theo Tờ trình số            /TTr-SKHĐT ngày       tháng       năm 2017 của Sở Kế hoạch và Đầu tư Tây Ninh)</t>
  </si>
  <si>
    <t>Kế hoạch trung hạn giai đoạn 2016-2020 của địa phương</t>
  </si>
  <si>
    <t>Kế hoạch năm 2017</t>
  </si>
  <si>
    <t>55/QĐ-SKHĐT 17/02/2016</t>
  </si>
  <si>
    <t>105/QĐ-SKHĐT 30/3/2016</t>
  </si>
  <si>
    <r>
      <t>l=14,306km BTN; b</t>
    </r>
    <r>
      <rPr>
        <vertAlign val="subscript"/>
        <sz val="13"/>
        <rFont val="Times New Roman"/>
        <family val="1"/>
      </rPr>
      <t>mđ</t>
    </r>
    <r>
      <rPr>
        <sz val="13"/>
        <rFont val="Times New Roman"/>
        <family val="1"/>
      </rPr>
      <t xml:space="preserve"> = 6m; b</t>
    </r>
    <r>
      <rPr>
        <vertAlign val="subscript"/>
        <sz val="13"/>
        <rFont val="Times New Roman"/>
        <family val="1"/>
      </rPr>
      <t>nđ</t>
    </r>
    <r>
      <rPr>
        <sz val="13"/>
        <rFont val="Times New Roman"/>
        <family val="1"/>
      </rPr>
      <t xml:space="preserve"> = 8m</t>
    </r>
  </si>
  <si>
    <t>Vốn ĐP 30%, Vốn Bộ QP 70%</t>
  </si>
  <si>
    <t>TỔNG CỘNG</t>
  </si>
  <si>
    <t>KẾ HOẠCH VỐN TRUNG HẠN 2016-2020</t>
  </si>
  <si>
    <t>Đã bố trí</t>
  </si>
  <si>
    <t>Còn lại giai đoạn 2018-2020</t>
  </si>
  <si>
    <t>(Biểu kèm theo Quyết định số            /2017/QĐ-UBND ngày       tháng       năm 2017 của UBND tỉnh Tây Ninh)</t>
  </si>
  <si>
    <t>Trường THPT Trần Đại Nghĩa</t>
  </si>
  <si>
    <t>Sửa chữa nhà ăn Công an tỉnh thành phòng làm việc</t>
  </si>
  <si>
    <t>Nhà tập luyện và thi đấu thể thao thuộc Công an tỉnh</t>
  </si>
  <si>
    <t>Mở rộng trụ sở làm việc Công an Thành phố Tây Ninh</t>
  </si>
  <si>
    <t>Cải tạo, sửa chữa khu di tích lịch sử văn hóa căn cứ Bàu Rong - giai đoạn I</t>
  </si>
  <si>
    <t>Đơn vị: Triệu đồng</t>
  </si>
  <si>
    <t>STT</t>
  </si>
  <si>
    <t>Danh mục dự án</t>
  </si>
  <si>
    <t>Địa điểm XD</t>
  </si>
  <si>
    <t>Năng lực thiết kế</t>
  </si>
  <si>
    <t>Thời gian KC-HT</t>
  </si>
  <si>
    <t>Quyết định đầu tư</t>
  </si>
  <si>
    <t>Lũy kế giải ngân từ khởi công đến hết ngày 31/12/2015</t>
  </si>
  <si>
    <t xml:space="preserve">Kế hoạch năm 2016 </t>
  </si>
  <si>
    <t>Ghi chú</t>
  </si>
  <si>
    <t>Số quyết định; ngày, tháng, năm ban hành</t>
  </si>
  <si>
    <t xml:space="preserve">TMĐT </t>
  </si>
  <si>
    <t>Tổng số (tất cả các nguồn vốn)</t>
  </si>
  <si>
    <t>Trong đó: NSĐP</t>
  </si>
  <si>
    <t>TỔNG SỐ</t>
  </si>
  <si>
    <t>I</t>
  </si>
  <si>
    <t>Chuẩn bị đầu tư</t>
  </si>
  <si>
    <t>II</t>
  </si>
  <si>
    <t>Thực hiện dự án</t>
  </si>
  <si>
    <t>(1)</t>
  </si>
  <si>
    <t>Dự án chuyển tiếp từ giai đoạn 2011-2015 sang giai đoạn 2016-2020</t>
  </si>
  <si>
    <t>b</t>
  </si>
  <si>
    <t>Dự án chuyển tiếp sang giai đoạn 2016-2020</t>
  </si>
  <si>
    <t>Trong đó:</t>
  </si>
  <si>
    <t>- Dự án dự kiến hoàn thành và bàn giao đưa vào sử dụng trong giai đoạn 2016-2020</t>
  </si>
  <si>
    <t xml:space="preserve">Nâng cấp, mở rộng đường 788 (từ ngã ba Vịnh đến ngã ba Lò Gò) </t>
  </si>
  <si>
    <t>Tân Biên</t>
  </si>
  <si>
    <t>31,36km</t>
  </si>
  <si>
    <t>2014-2017</t>
  </si>
  <si>
    <t xml:space="preserve">2171/QĐ-UBND
30/10/2013 </t>
  </si>
  <si>
    <t>2</t>
  </si>
  <si>
    <t>Đường 794 từ ngã ba Kà Tum đến cầu Sài Gòn (giai đoạn 1)</t>
  </si>
  <si>
    <t>Tân Châu</t>
  </si>
  <si>
    <t>17,283 km BTXM</t>
  </si>
  <si>
    <t>2015-2019</t>
  </si>
  <si>
    <t xml:space="preserve">2466/QĐ-UBND
28/10/2014 </t>
  </si>
  <si>
    <t>Đường và cầu Bến Đình</t>
  </si>
  <si>
    <t>Gò Dầu,
 Bến Cầu</t>
  </si>
  <si>
    <t>8km</t>
  </si>
  <si>
    <t>2013-2017</t>
  </si>
  <si>
    <t>2110/QĐ-UBND
23/10/2013</t>
  </si>
  <si>
    <t>4</t>
  </si>
  <si>
    <t>Dự án Phát triển các đô thị hành lang tiểu vùng sông Mê Kong mở rộng tại Mộc Bài - Tỉnh Tây Ninh</t>
  </si>
  <si>
    <t>Mộc Bài, Bến Cầu</t>
  </si>
  <si>
    <t>13km BTNN, cấp nước 7000m3/ng, XLNT 9000m3/ng, thu hồi, phân loại rác</t>
  </si>
  <si>
    <t>2014-2018</t>
  </si>
  <si>
    <t>140/QĐ-BQLKKT 26/7/2012</t>
  </si>
  <si>
    <t>Nâng cấp mở rộng bệnh viện đa khoa tỉnh</t>
  </si>
  <si>
    <t>tp Tây Ninh</t>
  </si>
  <si>
    <t>500 giường lên 700 giường</t>
  </si>
  <si>
    <t>2013-2016</t>
  </si>
  <si>
    <t>1436/QĐ-UBND
29/7/2013</t>
  </si>
  <si>
    <t xml:space="preserve">Bệnh viện huyện Hòa Thành </t>
  </si>
  <si>
    <t xml:space="preserve">Hòa Thành </t>
  </si>
  <si>
    <t>120 giường</t>
  </si>
  <si>
    <t>2130/QĐ-UBND
25/10/2013</t>
  </si>
  <si>
    <t>Bệnh viện Y học cổ truyền Tây Ninh</t>
  </si>
  <si>
    <t>100 giường</t>
  </si>
  <si>
    <t>2012-2016</t>
  </si>
  <si>
    <t>1944/QĐ-UBND 10/10/2012 (đc)</t>
  </si>
  <si>
    <t>Dự án hợp phần Bệnh viện Đa khoa tỉnh Tây Ninh thuộc Dự án phát triển bệnh viện tỉnh, vùng-giai đoạn II bằng nguồn vốn vay của cơ quan Hợp tác quốc tế Nhật Bản (JICA)</t>
  </si>
  <si>
    <t>Mua sắm trang thiết bị</t>
  </si>
  <si>
    <t>2094/QĐ-UBND
21/10/2013</t>
  </si>
  <si>
    <t>Bệnh viện huyện Châu Thành</t>
  </si>
  <si>
    <t>Châu Thành</t>
  </si>
  <si>
    <t>80 giường</t>
  </si>
  <si>
    <t>195/QĐ-UBND 25/01/2016</t>
  </si>
  <si>
    <t>Bệnh viện huyện Dương Minh Châu</t>
  </si>
  <si>
    <t>DMC</t>
  </si>
  <si>
    <t>194/QĐ-UBND 25/01/2016</t>
  </si>
  <si>
    <t>Nâng cấp, cải tạo hệ thống xử lý chất thải y tế tại 9 cơ sở y tế tỉnh Tây Ninh</t>
  </si>
  <si>
    <t>toàn tỉnh</t>
  </si>
  <si>
    <t>Nâng cấp lò đốt rác và hệ thống xử lý nước thải đạt chuẩn</t>
  </si>
  <si>
    <t>1550/QĐ-UBND 08/8/2013</t>
  </si>
  <si>
    <t>Trung tâm Giáo dục thường xuyên tỉnh (cơ sở 3)</t>
  </si>
  <si>
    <t>2014-2016</t>
  </si>
  <si>
    <t>1866/QĐ-UBND
17/9/2013</t>
  </si>
  <si>
    <t>Trung tâm đào tạo và huấn luyện thể thao Tây Ninh</t>
  </si>
  <si>
    <t>Cải tạo khối nhà thành khu hành chính, xây mới nhà lớp học, nhà nội trú, nhà ăn, nhà thi đấu, sân thi đấu</t>
  </si>
  <si>
    <t>2524/QĐ-UBND
31/10/2014</t>
  </si>
  <si>
    <t>Nhà khách Bộ CHQS tỉnh TN</t>
  </si>
  <si>
    <t>2155/QĐ-UBND
29/10/2013</t>
  </si>
  <si>
    <t>Đồn Biên phòng Vàm Trảng Trâu (839) và Trạm kiểm soát biên phòng Bến Cầu</t>
  </si>
  <si>
    <t>2016-2018</t>
  </si>
  <si>
    <t>2491/QĐ-UBND
30/10/2015</t>
  </si>
  <si>
    <t>(2)</t>
  </si>
  <si>
    <t>Dự án khởi công mới trong giai đoạn 2016-2020</t>
  </si>
  <si>
    <t>Đường Trưng Nữ Vương đoạn từ cầu Thái Hòa đến QL22B</t>
  </si>
  <si>
    <t>TP. TN</t>
  </si>
  <si>
    <t>4,16km BTN, cầu Thái Hòa</t>
  </si>
  <si>
    <t>2018-2020</t>
  </si>
  <si>
    <t>Đường Phước Vinh - Sóc Thiết - Tà Xia</t>
  </si>
  <si>
    <t>Châu Thành, Tân Biên</t>
  </si>
  <si>
    <t>18,647km BTN</t>
  </si>
  <si>
    <t>Đường 781 đoạn từ ngã ba Bờ Hồ đến địa giới tỉnh Bình Dương (giai đoạn 2)</t>
  </si>
  <si>
    <t>14,75km BTN</t>
  </si>
  <si>
    <t>Đường cửa khẩu biên mậu (Tiểu dự án Đường Kà Tum- Tân Hà)</t>
  </si>
  <si>
    <t>10.645,76m</t>
  </si>
  <si>
    <t>2016-2020</t>
  </si>
  <si>
    <t>2489/QĐ-UBND
30/10/2015</t>
  </si>
  <si>
    <t>Nâng cấp, cải tạo và ngầm hóa đường 30-4</t>
  </si>
  <si>
    <t>5,4km BTN, bmđ=22m, bnđ=38m, ngầm hóa HTKT đô thị bằng hào kỹ thuật</t>
  </si>
  <si>
    <t>2017-2019</t>
  </si>
  <si>
    <t>2792/QĐ-UBND
28/10/2016</t>
  </si>
  <si>
    <t>Mở rộng đường Nguyễn Văn Linh (đoạn từ giao lộ Nguyễn Huệ đến cầu Năm Trại)</t>
  </si>
  <si>
    <t>Hòa Thành</t>
  </si>
  <si>
    <t>7.205m, mặt đường 15m, lề 1m, vỉa hè 14m</t>
  </si>
  <si>
    <t>2017-2018</t>
  </si>
  <si>
    <t>2793/QĐ-UBND
28/10/2016</t>
  </si>
  <si>
    <t>Trung tâm y tế huyện Tân Biên</t>
  </si>
  <si>
    <t>Thị trấn Tân Biên</t>
  </si>
  <si>
    <t>5.064,28 m2</t>
  </si>
  <si>
    <t>2016-2017</t>
  </si>
  <si>
    <t>2488/QĐ-UBND
30/10/2015</t>
  </si>
  <si>
    <t>Nâng cấp Trung tâm y tế huyện Gò Dầu</t>
  </si>
  <si>
    <t>Gò Dầu</t>
  </si>
  <si>
    <t>Xây mới khối nhà chính 03 tầng; cải tạo khối kỹ thuật 02 tầng; hệ thống hạ tầng kỹ thuật, trang thiết bị</t>
  </si>
  <si>
    <t>2794/QĐ-UBND
28/10/2016</t>
  </si>
  <si>
    <t>Bệnh viện Phục hồi chức năng</t>
  </si>
  <si>
    <t>Triển khai bệnh viện vệ tinh tại Bệnh viện đa khoa Tây Ninh</t>
  </si>
  <si>
    <t>Trường chuyên Hoàng Lê Kha</t>
  </si>
  <si>
    <t>Diện tích: 11.208m2 và các công trình phụ trợ khác</t>
  </si>
  <si>
    <t>2490/QĐ-UBND
30/10/2015</t>
  </si>
  <si>
    <t>Xây dựng hạ tầng mạng diện rộng của tỉnh (từ tỉnh xuống xã) đảm bảo an toàn thông tin phục vụ CCHC, đẩy mạnh ứng dụng CNTT trong các cơ quan nhà nước tỉnh Tây Ninh đến năm 2020</t>
  </si>
  <si>
    <t>đầu tư thiết bị kiểm định lĩnh vực an toàn lao động</t>
  </si>
  <si>
    <t>Xây dựng Trung tâm sinh học nông nghiệp công nghệ cao</t>
  </si>
  <si>
    <t>tp Tây Ninh 
(Núi Bà Đen)</t>
  </si>
  <si>
    <t>Cải thiện vệ sinh môi trường DTLSVH núi Bà Đen</t>
  </si>
  <si>
    <t>1469/QĐ-BVHTTDL
16/5/2014</t>
  </si>
  <si>
    <t>Đường Đất Sét - Bến Củi</t>
  </si>
  <si>
    <t>13,729km BTN, bmđ = 7m, bnđ = 12m</t>
  </si>
  <si>
    <t>2018-2022</t>
  </si>
  <si>
    <t>Cầu An Hòa</t>
  </si>
  <si>
    <t>Trảng Bàng</t>
  </si>
  <si>
    <t>cầu BTCT DƯL, L=452,33m</t>
  </si>
  <si>
    <t>Đường Trần Phú (đoạn từ cửa số 7 nội ô Tòa Thánh đến QL22B)</t>
  </si>
  <si>
    <t>6,9km BTN, bmđ = 14m, bnđ = 40m</t>
  </si>
  <si>
    <t>2019-2021</t>
  </si>
  <si>
    <t>Đường 794 đoạn từ ngã ba Kà Tum đến cầu Sài Gòn (giai đoạn 2)</t>
  </si>
  <si>
    <t>17km BTXM</t>
  </si>
  <si>
    <t>2020-2023</t>
  </si>
  <si>
    <t>Đường 787B đoạn từ ngã tư Hai Châu đến giao với đường ĐT.789</t>
  </si>
  <si>
    <t>15km BTN</t>
  </si>
  <si>
    <t>2020-2022</t>
  </si>
  <si>
    <t>Đường Hoàng Lê Kha  (đoạn từ CMT8 đến đường Bời Lời)</t>
  </si>
  <si>
    <t>4,2km BTN, bmđ=15m, bnđ=22m</t>
  </si>
  <si>
    <t>2020-2024</t>
  </si>
  <si>
    <t>Hạ tầng vùng nông nghiệp công nghệ cao</t>
  </si>
  <si>
    <t>800ha</t>
  </si>
  <si>
    <t>Ghi chú: (*) Lũy kế số vốn đã bố trí đến hết kế hoạch năm 2015, bổ sung tính đến hết ngày 31 tháng 12 năm 2015, không bao gồm số vốn ứng trước chưa bố trí kế hoạch để thu hồi</t>
  </si>
  <si>
    <t>DANH MỤC DỰ ÁN DỰ KIẾN BỐ TRÍ  KẾ HOẠCH ĐẦU TƯ TRUNG HẠN VỐN NGÂN SÁCH ĐỊA PHƯƠNG GIAI ĐOẠN 2016-2020</t>
  </si>
  <si>
    <t>(Biểu kèm theo văn bản số            /UBND-KTN ngày       tháng       năm 2017 của UBND tỉnh Tây Ninh)</t>
  </si>
  <si>
    <t>A</t>
  </si>
  <si>
    <t>B</t>
  </si>
  <si>
    <t>LĨNH VỰC GIAO THÔNG</t>
  </si>
  <si>
    <t>Đường Nguyễn Trọng Cát, phường Hiệp Ninh, Thị xã Tây Ninh (nay là Thành phố Tây Ninh)</t>
  </si>
  <si>
    <t>TP. Tây Ninh</t>
  </si>
  <si>
    <t>1,292 km BTN</t>
  </si>
  <si>
    <t>417/QĐ-SKHĐT
31/10/2012;
365/QĐ-SKHĐT
17/12/2015</t>
  </si>
  <si>
    <t>Nâng cấp, mở rộng đường Lý Thường Kiệt (đoạn từ CMT8 đến đường Châu Văn Liêm)</t>
  </si>
  <si>
    <t>Đường từ ngã ba ĐT,781 - Bờ hồ Dầu Tiếng đến ĐT.785 ngã tư Tân Hưng</t>
  </si>
  <si>
    <t>Đường và cầu Bến Cây Ổi</t>
  </si>
  <si>
    <t>1,101km BTN, bmđ = 14m, bnđ=30m</t>
  </si>
  <si>
    <t>299/QĐ-SKHĐT
30/10/2015</t>
  </si>
  <si>
    <t>Đường ra cửa khẩu biên mậu - Tiểu dự án đường Tà Nông</t>
  </si>
  <si>
    <t>Đường 790 nối dài, đoạn từ Khedol - Suối Đá (ĐT.790B) đến Bờ Hồ - Bàu Vuông - Cống số 3 (ĐT.781B)</t>
  </si>
  <si>
    <t>6.506,48m, bmđ=7m, bnđ=9m</t>
  </si>
  <si>
    <t>5.769,97m BTN, bmđ = 7m, bnđ = 9m</t>
  </si>
  <si>
    <t>2017-2020</t>
  </si>
  <si>
    <t>2791/QĐ-UBND
28/10/2016</t>
  </si>
  <si>
    <t>339/QĐ-SKHĐT
28/10/2016</t>
  </si>
  <si>
    <t>Dương Minh Châu, Tân Châu</t>
  </si>
  <si>
    <t>12,6km BTN, bmđ = 7m, bnđ= 9m</t>
  </si>
  <si>
    <t>cầu BTCT 240m, đường đầu cầu 1km</t>
  </si>
  <si>
    <t>2019-2022</t>
  </si>
  <si>
    <t>2018-2021</t>
  </si>
  <si>
    <t>Đường 781 từ thị trấn Châu Thành đến cửa khẩu Phước Tân</t>
  </si>
  <si>
    <t>Vốn TWHT 90 tỷ</t>
  </si>
  <si>
    <t>Vốn TWHT 95 tỷ</t>
  </si>
  <si>
    <t>Vốn TWHT 77 tỷ</t>
  </si>
  <si>
    <t>Vốn TWHT 70 tỷ</t>
  </si>
  <si>
    <t>15,235km BTN, bmđ = 8m, bnđ =9m</t>
  </si>
  <si>
    <r>
      <t xml:space="preserve">Lũy kế số vốn đã bố trí từ khởi công đến hết năm 2015 </t>
    </r>
    <r>
      <rPr>
        <vertAlign val="superscript"/>
        <sz val="13"/>
        <rFont val="Times New Roman"/>
        <family val="1"/>
      </rPr>
      <t>(*)</t>
    </r>
  </si>
  <si>
    <t>Vốn trung ương: 72,7 tỷ đồng, vốn HTCK 2016 40 tỷ</t>
  </si>
  <si>
    <t>Năm 2016: Vốn HTCK 100 tỷ; vốn TWHT 5 tỷ</t>
  </si>
  <si>
    <t>Năm 2016: Vốn HTCK 25 tỷ</t>
  </si>
  <si>
    <t>LĨNH VỰC NÔNG NGHIỆP VÀ PTNT</t>
  </si>
  <si>
    <t>Phát triển và bảo vệ rừng bền vững</t>
  </si>
  <si>
    <t>Quy hoạch bảo tồn và phát triển rừng đặc dụng tỉnh Tây Ninh đến năm 2020</t>
  </si>
  <si>
    <t>Quy hoạch bảo tồn và phát triển rừng tỉnh Tây Ninh đến giai đoạn 2011-2020</t>
  </si>
  <si>
    <t>Dự án trồng cây phân tán tỉnh Tây Ninh giai đoạn 2015-2017</t>
  </si>
  <si>
    <t>Nâng cấp mở rộng suối Cầu Đúc, huyện Gò Dầu</t>
  </si>
  <si>
    <t>3,6km</t>
  </si>
  <si>
    <t>2011-2020</t>
  </si>
  <si>
    <t>2015-2017</t>
  </si>
  <si>
    <t>2015-2016</t>
  </si>
  <si>
    <t>457/QĐ-UBND 26/02/2016</t>
  </si>
  <si>
    <t>1837/QĐ-UBND 29/9/2012</t>
  </si>
  <si>
    <t>2456/QĐ-UBND 28/10/2014</t>
  </si>
  <si>
    <t>477/QĐ-SKHĐT 27/12/2012
169/QĐ-SKHĐT 05/8/2015 (đc)</t>
  </si>
  <si>
    <t>Kênh tiêu vũng Rau Muống</t>
  </si>
  <si>
    <t>Vùng lúa chất lượng cao xã An Thạnh, huyện Bến Cầu</t>
  </si>
  <si>
    <t>Nâng cấp mở rộng suối Bà Tươi</t>
  </si>
  <si>
    <t>Kéo dài kênh PC4, trạm bơm Phước Chỉ</t>
  </si>
  <si>
    <t xml:space="preserve">Trung tâm cứu hộ động vật hoang dã </t>
  </si>
  <si>
    <t>Duy tu sửa chữa các công trình đã xây dựng tại Vườn Quốc gia Lò Gò-Xa Mát</t>
  </si>
  <si>
    <t>Các công trình phục vụ du lịch sinh thái Vườn Quốc gia Lò Gò-Xa Mát</t>
  </si>
  <si>
    <t>Hỗ trợ cho các dự án đầu tư vào nông nghiệp, nông thôn theo Nghị định 210/2013/NĐ-CP</t>
  </si>
  <si>
    <t>DMC, Hòa Thành, TP.TN</t>
  </si>
  <si>
    <t>Bến Cầu</t>
  </si>
  <si>
    <t>Tân Bình, 
Tân Biên</t>
  </si>
  <si>
    <t>tiêu cho 536ha</t>
  </si>
  <si>
    <t>Xd tuyến kênh dài 5.595m</t>
  </si>
  <si>
    <t>tiêu cho 1.584ha</t>
  </si>
  <si>
    <t xml:space="preserve">Tưới 150 ha đất sản xuất </t>
  </si>
  <si>
    <t>Diện tích: 1317,3m2</t>
  </si>
  <si>
    <t>Sửa chữa các công trình dân dụng</t>
  </si>
  <si>
    <t>Xây mới nhà làm việc, nhà đón tiếp khách, bến thuyền chốt bảo vệ rừng Lò Gò và trạm dừng chân chốt bảo vệ rừng suối Vắt</t>
  </si>
  <si>
    <t>293/QĐ-SKHĐT
30/10/2015</t>
  </si>
  <si>
    <t>286/QĐ-SKHĐT
30/10/2015</t>
  </si>
  <si>
    <t>244/QĐ-SKHĐT
31/10/2014</t>
  </si>
  <si>
    <t>269/QĐ-SKHĐT
30/10/2015</t>
  </si>
  <si>
    <t>335/QĐ-SKHĐT
31/12/2014; 214/QĐ-SKHĐT
06/10/2015 (đc)</t>
  </si>
  <si>
    <t>195/QĐ-SKHĐT
10/9/2015</t>
  </si>
  <si>
    <t>301/QĐ-SKHĐT
30/10/2015</t>
  </si>
  <si>
    <t>Bê tông hóa kênh N26 đoạn từ K7+800 đến K8+200 và khôi phục kênh N26-16, N26-26-3</t>
  </si>
  <si>
    <t>Gia cố kênh N4 đoạn từ K10+700 đến K13+400</t>
  </si>
  <si>
    <t>Bê tông hóa các tuyến kênh cấp II của kênh N4 (kênh N4-5; kênh N4-7)</t>
  </si>
  <si>
    <t>Đê bao Phước Hội, xã Phước Chỉ</t>
  </si>
  <si>
    <t>Đê bao Cẩm Bình, xã Cẩm Giang</t>
  </si>
  <si>
    <t>Nạo vét kênh tiêu Cầu Da ra sông Vàm Cỏ (T13 và T13A)</t>
  </si>
  <si>
    <t>Nạo vét kênh tiêu Tà Xia</t>
  </si>
  <si>
    <t>Xây mới HTCN ấp Tân Lâm, xã Tân Hà</t>
  </si>
  <si>
    <t>Xây mới HTCN ngã 3 Bổ Túc</t>
  </si>
  <si>
    <t>Trạm kiểm soát lửa rừng, Ban quản lý rừng phòng hộ Dầu Tiếng</t>
  </si>
  <si>
    <t>PCCC và rèn luyện sức khỏe (VQG)</t>
  </si>
  <si>
    <t>Trạm kiểm soát lửa, phòng chống cháy rừng tại Khu rừng văn hóa lịch sử Chàng Riệc</t>
  </si>
  <si>
    <t>Dương Minh Châu</t>
  </si>
  <si>
    <t>Tân Hòa, Tân Châu</t>
  </si>
  <si>
    <t>tưới 100ha</t>
  </si>
  <si>
    <t>Đảm bảo kênh vận hành an toàn</t>
  </si>
  <si>
    <t>Cung cấp tưới nước cho khoảng 167 ha đất sản xuất nông nghiệp</t>
  </si>
  <si>
    <t>cấp nước tưới 210ha, L=7354m</t>
  </si>
  <si>
    <t>cấp nước tưới 226ha, L=3700m</t>
  </si>
  <si>
    <t>Dài 7550m</t>
  </si>
  <si>
    <t>Tiêu 500ha</t>
  </si>
  <si>
    <t>287 m3/ngày đêm, 200 hộ</t>
  </si>
  <si>
    <t>426 m3/ngày đêm, 550 hộ</t>
  </si>
  <si>
    <t>cao 31m, 2 trạm ấp Trảng Trai và ấp Con Trăn</t>
  </si>
  <si>
    <t>Xây mới khu liên hiệp thể thao phục vụ khách du lịch và cán bộ Vườn QG kết hợp hồ nước dùng PCCC cho khu lâm viên của Vườn QG</t>
  </si>
  <si>
    <t>cao 34m, DTXD 152m2</t>
  </si>
  <si>
    <t>316/QĐ-SKHĐT
28/10/2016</t>
  </si>
  <si>
    <t>315/QĐ-SKHĐT
28/10/2016</t>
  </si>
  <si>
    <t>317/QĐ-SKHĐT
28/10/2017</t>
  </si>
  <si>
    <t>309/QĐ-SKHĐT
28/10/2016</t>
  </si>
  <si>
    <t>310/QĐ-SKHĐT
28/10/2016</t>
  </si>
  <si>
    <t>297/QĐ-SKHĐT
26/10/2016</t>
  </si>
  <si>
    <t>296/QĐ-SKHĐT
26/10/2016</t>
  </si>
  <si>
    <t>324/QĐ-SKHĐT
28/10/2016</t>
  </si>
  <si>
    <t>314/QĐ-SKHĐT
28/10/2016</t>
  </si>
  <si>
    <t>325/QĐ-SKHĐT
28/10/2016</t>
  </si>
  <si>
    <t>264/QĐ-SKHĐT
30/10/2016</t>
  </si>
  <si>
    <t>Nạo vét rạch Trà Cú phục vụ tưới vùng mía Thành Long, Tây Ninh</t>
  </si>
  <si>
    <t>Kênh tiêu Tân Phú - Tân Hưng</t>
  </si>
  <si>
    <t>Nâng cấp, sửa chữa HTCN ấp Long Phi, xã Long Thuận</t>
  </si>
  <si>
    <t>Nâng cấp, sửa chữa HTCN ấp Long Hòa 1, xã Long Chữ</t>
  </si>
  <si>
    <t>Nâng cấp, sửa chữa HTCN ấp 4, xã Suối Dây</t>
  </si>
  <si>
    <t>Đê bao chuyển đối cơ cấu cây trồng ấp Phước Đông xã Phước Chỉ</t>
  </si>
  <si>
    <t>Nạo vét kênh tiêu Rỗng Tượng</t>
  </si>
  <si>
    <t>Trạm bơm và kênh tưới xã Suối Đá, xã Phan</t>
  </si>
  <si>
    <t>Kênh tiêu Tân Hà</t>
  </si>
  <si>
    <t>Xây mới HTCN ấp Long Hòa, xã Long Thuận</t>
  </si>
  <si>
    <t>Nâng cấp, sửa chữa HTCN xã Phan</t>
  </si>
  <si>
    <t>Nâng cấp, sửa chữa HTCN ấp Tân Thạnh, xã Tân Bình</t>
  </si>
  <si>
    <t>Nâng cấp, sửa chữa HTCN ấp Phước Hưng 2, xã Phước Chỉ</t>
  </si>
  <si>
    <t>Nâng cấp, sửa chữa HTCN ấp Thạnh Trung, xã Thạnh Tây</t>
  </si>
  <si>
    <t>Nâng cấp, sửa chữa HTCN ấp Tân Hòa, xã Tân Bình</t>
  </si>
  <si>
    <t>Nâng cấp, sửa chữa HTCN ấp Phước Tân, xã Phước Ninh</t>
  </si>
  <si>
    <t>Nâng cấp, sửa chữa HTCN ấp Tân Nam, xã Tân Bình</t>
  </si>
  <si>
    <t>Nâng cấp, sửa chữa HTCN ấp Tầm Phô, xã Tân Đông</t>
  </si>
  <si>
    <t>Nâng cấp, sửa chữa HTCN ấp Gò Nổi, xã Ninh Điền</t>
  </si>
  <si>
    <t>Xây mới HTCN ấp Thuận Hòa, xã Lợi Thuận</t>
  </si>
  <si>
    <t>Suối Đá, Phan, Bàu Năng DMC</t>
  </si>
  <si>
    <t>các huyện</t>
  </si>
  <si>
    <t>Dài 5450m</t>
  </si>
  <si>
    <t>Tiêu 1.485ha</t>
  </si>
  <si>
    <t>150 m3/ngày đêm, 350 hộ</t>
  </si>
  <si>
    <t>300 m3/ngày đêm, 372 hộ</t>
  </si>
  <si>
    <t>120 hộ</t>
  </si>
  <si>
    <t>cấp nước tưới 120ha, L=3444m</t>
  </si>
  <si>
    <t>tiêu 200ha</t>
  </si>
  <si>
    <t>tưới 800ha</t>
  </si>
  <si>
    <t>tiêu 2350ha</t>
  </si>
  <si>
    <t>500 hộ</t>
  </si>
  <si>
    <t>290m3/ngđ; 500 hộ</t>
  </si>
  <si>
    <t>150m3/ngđ; 400 hộ</t>
  </si>
  <si>
    <t>150m3/ngđ; 220 hộ</t>
  </si>
  <si>
    <t>1150 hộ</t>
  </si>
  <si>
    <t>100m3/ngđ; 240 hộ</t>
  </si>
  <si>
    <t>100m3/ngđ;190 hộ</t>
  </si>
  <si>
    <t>100m3/ngđ; 130 hộ</t>
  </si>
  <si>
    <t>70m3/ngđ; 63 hộ</t>
  </si>
  <si>
    <t>400 hộ</t>
  </si>
  <si>
    <t>2019-2020</t>
  </si>
  <si>
    <t>III</t>
  </si>
  <si>
    <t>LĨNH VỰC Y TẾ</t>
  </si>
  <si>
    <t>Sửa chữa Trường Trung cấp y tế Tây Ninh</t>
  </si>
  <si>
    <t>3.633,2 m2</t>
  </si>
  <si>
    <t>306/QĐ-SKHĐT
30/10/2015</t>
  </si>
  <si>
    <t>Nâng cấp trụ sở làm việc Trung tâm kiểm nghiệm dược phẩm</t>
  </si>
  <si>
    <t>Dự án An ninh y tế khu vực tiểu vùng sông Mê Công mở rộng (vay vốn ADB)</t>
  </si>
  <si>
    <t>Xây mới dãy nhà 1 trệt, 1 lấu, DT 472m2; cải tạo dãy nhà cũ, trang thiết bị</t>
  </si>
  <si>
    <t>phòng chống dịch bệnh, nâng cao năng  lực trong giám sát và đáp ứng dịch, bệnh; đầu tư hệ thống năng lực xét nghiệm</t>
  </si>
  <si>
    <t>2017-2021</t>
  </si>
  <si>
    <t>340/QĐ-UBND
28/10/2016</t>
  </si>
  <si>
    <t>692/QĐ-TTg 27/4/2016</t>
  </si>
  <si>
    <t>Đối ứng DA ODA</t>
  </si>
  <si>
    <t>Vốn TWHT 50,978 tỷ đồng</t>
  </si>
  <si>
    <t xml:space="preserve">Nâng cấp hệ thống xử lý nước thải các cơ sở y tế </t>
  </si>
  <si>
    <t>Xây dựng Trạm y tế xã Bàu Đồn</t>
  </si>
  <si>
    <t>Xây dựng Trạm y tế xã Thạnh Tây</t>
  </si>
  <si>
    <t>Nâng cấp cải tạo Trạm y tế xã Trà Vong</t>
  </si>
  <si>
    <t>Sửa chữa Trạm y tế xã Suối Ngô</t>
  </si>
  <si>
    <t>Hệ thống y học từ xa Telemedicine</t>
  </si>
  <si>
    <t>Nâng cấp, mở rộng Trung tâm y tế dự phòng</t>
  </si>
  <si>
    <t>Đầu tư trang thiết bị cho các cơ sở y tế</t>
  </si>
  <si>
    <t>Nâng cấp Bệnh viện Đa khoa tỉnh (giai đoạn 2)</t>
  </si>
  <si>
    <t>Các huyện, thành phố địa bàn tỉnh Tây Ninh</t>
  </si>
  <si>
    <t>Nâng cấp lò đốt rác và hệ thống xử lý nước thải đạt chuẩn (Trừ 9 cơ sở y tế đã được đầu tư năm 2014-2015)</t>
  </si>
  <si>
    <t>Sử dụng CNTT kết nối, trao đổi thông tin điều trị, chẩn đoán giữa các bệnh viện trong và ngoài tỉnh</t>
  </si>
  <si>
    <t>Xây mới</t>
  </si>
  <si>
    <t>a</t>
  </si>
  <si>
    <t>Dự án dự kiến hoàn thành và bàn giao đưa vào sử dụng giai đoạn 2016-2020</t>
  </si>
  <si>
    <t>IV</t>
  </si>
  <si>
    <t>LĨNH VỰC GIÁO DỤC, ĐÀO TẠO VÀ DẠY NGHỀ</t>
  </si>
  <si>
    <t>Trường THPT Lê Quý Đôn</t>
  </si>
  <si>
    <t>Trường THPT Hoàng Văn Thụ</t>
  </si>
  <si>
    <t>Trường THPT Nguyễn Văn Trỗi</t>
  </si>
  <si>
    <t>10.704 m2</t>
  </si>
  <si>
    <t>Sửa chữa 24 phòng, xây mới 6 phòng</t>
  </si>
  <si>
    <t>Xây mới khối bộ môn, cải tạo khới lớp học B, C, nhà thi đấu</t>
  </si>
  <si>
    <t>Cải tạo 16 phòng học, xây mới khối hành chính, trang thiết bị</t>
  </si>
  <si>
    <t>248/QĐ-SKHĐT 02/10/2013</t>
  </si>
  <si>
    <t>1999/QĐ-UBND
08/10/2013</t>
  </si>
  <si>
    <t>298/QĐ-SKHĐT 30/10/2013</t>
  </si>
  <si>
    <t>Nâng cấp, mở rộng Trường Cao đẳng Sư Phạm Tây Ninh</t>
  </si>
  <si>
    <t>Trường THPT Lý Thường Kiệt</t>
  </si>
  <si>
    <t>Trường khuyết tật tỉnh Tây Ninh</t>
  </si>
  <si>
    <t>Trường THCS Phước Thạnh</t>
  </si>
  <si>
    <t xml:space="preserve"> Trung tâm GDTX Dương Minh Châu</t>
  </si>
  <si>
    <t xml:space="preserve"> Trung tâm GDTX Tân Biên</t>
  </si>
  <si>
    <t xml:space="preserve"> Trung tâm GDTX Bến Cầu</t>
  </si>
  <si>
    <t>TP.TN</t>
  </si>
  <si>
    <t>TT DMC</t>
  </si>
  <si>
    <t>TT Tân Biên</t>
  </si>
  <si>
    <t>TT Bến Cầu</t>
  </si>
  <si>
    <t>Cải tạo, sửa chữa một số hạng mục công trình trường Cao đẳng Sư phạm</t>
  </si>
  <si>
    <t xml:space="preserve">Xây mới: nhà bảo vệ, cổng hàng rào dài 139m; Hạ bình điện hạ thế 200KVA; Đầu tư mua sắm trang thiết bị </t>
  </si>
  <si>
    <t>Xây mới 4 phòng học, khu chức năng và một số hạng mục phụ</t>
  </si>
  <si>
    <t>Xây mới phòng học, phòng chức năng và các hạng mục phụ</t>
  </si>
  <si>
    <t>Diện tích: 3831m2;cổng tường rào: 389,87m; trạm biến thế 25KVA</t>
  </si>
  <si>
    <t>Hạng mục: Cải tạo khối hành chánh - thực hành, nhà xe, cổng, hàng rào, nhà bảo vệ, sân nền, thoát nước, san lấp, hệ thống điện, nước, chống sét, PCCC</t>
  </si>
  <si>
    <t>Cổng  hàng rào, nhà bảo vệ, cột cờ, sân nền</t>
  </si>
  <si>
    <t>308/QĐ-SKHĐT
30/10/2015</t>
  </si>
  <si>
    <t>309/QĐ-SKHĐT
30/10/2015</t>
  </si>
  <si>
    <t xml:space="preserve">2515/QĐ-SKHĐT 30/9/2016 </t>
  </si>
  <si>
    <t>307/QĐ-SKHĐT
30/10/2015</t>
  </si>
  <si>
    <t>93/QĐ/SKHĐT 30/3/2015</t>
  </si>
  <si>
    <t>Sửa chữa cải tạo Hội trường B - Trường Chính trị Tây Ninh</t>
  </si>
  <si>
    <t>Nâng cấp, cải tạo, sửa chữa Trung tâm giáo dục lao động xã hội</t>
  </si>
  <si>
    <t>Cải tạo Hội trường B</t>
  </si>
  <si>
    <t>Cải tạo khối nhà khu A, khu B</t>
  </si>
  <si>
    <t>328/QĐ-SKHĐT
28/10/2016</t>
  </si>
  <si>
    <t>341/QĐ-SKHĐT
28/10/2016</t>
  </si>
  <si>
    <t xml:space="preserve"> THPT Dân tộc nội trú TN</t>
  </si>
  <si>
    <t xml:space="preserve"> Trường THPT Lê Hồng Phong</t>
  </si>
  <si>
    <t>Trạm hạ thế điện các trường THPT</t>
  </si>
  <si>
    <t>Hệ thống PCCC các trường THPT</t>
  </si>
  <si>
    <t>Truờng THPT Trần Phú</t>
  </si>
  <si>
    <t>Truờng THPT Tây Ninh</t>
  </si>
  <si>
    <t>Trường THPT Quang Trung</t>
  </si>
  <si>
    <t>Cải tạo, sửa chữa Trường Chính trị</t>
  </si>
  <si>
    <t>Cải tạo trường Trung cấp nghề Khu vực Nam Tây Ninh</t>
  </si>
  <si>
    <t>Trường THPT Dương Minh Châu</t>
  </si>
  <si>
    <t>Ninh Sơn - TP.TN</t>
  </si>
  <si>
    <t>Hòa Thạnh, Châu Thành</t>
  </si>
  <si>
    <t>Thị trấn Tân Biên, huyện Tân Biên</t>
  </si>
  <si>
    <t>Phuờng 3, TP. Tây Ninh</t>
  </si>
  <si>
    <r>
      <t>Diện tích xây dựng 250,60m</t>
    </r>
    <r>
      <rPr>
        <vertAlign val="superscript"/>
        <sz val="13"/>
        <rFont val="Times New Roman"/>
        <family val="1"/>
      </rPr>
      <t>2</t>
    </r>
    <r>
      <rPr>
        <sz val="13"/>
        <rFont val="Times New Roman"/>
        <family val="1"/>
      </rPr>
      <t>. Nhà ăn, nhà bếp, ký túc xá, phòng chức năng, mở rộng giải tỏa đền bù (7.500m</t>
    </r>
    <r>
      <rPr>
        <vertAlign val="superscript"/>
        <sz val="13"/>
        <rFont val="Times New Roman"/>
        <family val="1"/>
      </rPr>
      <t>2</t>
    </r>
    <r>
      <rPr>
        <sz val="13"/>
        <rFont val="Times New Roman"/>
        <family val="1"/>
      </rPr>
      <t>)</t>
    </r>
  </si>
  <si>
    <t>Hạng mục: Cải tạo phòng học hiện trạng, san lấp mặt bằng, cổng hàng rào, nhà bảo vệ, khối phòng học bộ môn, nhà cầu nối, sân thể thao, bãi tập - đường giao thông nội bộ, cây xanh, thảm cỏ, hệ thống điện toàn khu, hệ thống cấp thoát nước, bể nước ngầm, bổ sung trang thiết bị còn thiếu, trạm hạ thế 3 pha, PCCC</t>
  </si>
  <si>
    <t xml:space="preserve">Đầu tư trạm hạ thế các trường đang dùng chung đường dây với bên ngoài thành trạm độc lập, cải tạo </t>
  </si>
  <si>
    <t>Hệ thống PCCC</t>
  </si>
  <si>
    <t>Cải tạo, sửa chữa</t>
  </si>
  <si>
    <t>2018-2019</t>
  </si>
  <si>
    <t>V</t>
  </si>
  <si>
    <t>LĨNH VỰC KHOA HỌC VÀ CÔNG NGHỆ</t>
  </si>
  <si>
    <t>Nâng cao năng lực cho Trung tâm Kỹ thuật tiêu chuẩn đo lường chất lượng tỉnh Tây Ninh giai đoạn 2014-2015</t>
  </si>
  <si>
    <t>Đầu tư trang trại thực nghiệm ứng dụng công nghệ sinh học cho Trung tâm Ứng dụng Tiến bộ Khoa học và Công nghệ Tây Ninh.</t>
  </si>
  <si>
    <t>2422/QĐ-UBND
23/10/2014</t>
  </si>
  <si>
    <t>413/QĐ-SKHĐT 26/10/2012</t>
  </si>
  <si>
    <t>Nâng cấp mở rộng hạ tầng Trung tâm tích hợp dữ liệu của tỉnh đảm bảo yêu cầu xây dựng chính quyền điện tử tỉnh Tây Ninh đến năm 2020 (giai đoạn 1)</t>
  </si>
  <si>
    <t>Đẩy mạnh và nâng cao hiệu quả hoạt động thông tin truyền thông và thông tin đối ngoại tại khu vực biên giới tỉnh Tây Ninh đến năm 2020</t>
  </si>
  <si>
    <t>Xây dựng hệ thống một cửa điện tử và dịch vụ công mức độ 3 cho toàn tỉnh và triển khai cho các sở, ban, ngành (giai đoạn 2: 10 sở, 49 xã)</t>
  </si>
  <si>
    <t>Nâng cấp Báo Tây Ninh điện tử</t>
  </si>
  <si>
    <t>Ứng dụng công nghệ thông tin trong hoạt động HĐND tỉnh</t>
  </si>
  <si>
    <t>Trung tâm tích hợp dữ
 liệu tỉnh Tây Ninh</t>
  </si>
  <si>
    <t>Bến Cầu, 
Tân Biên, Tân Châu, Châu Thành, tỉnh Tây Ninh</t>
  </si>
  <si>
    <t>TT tích hợp dữ liệu tỉnh; 10 sở, 49 xã</t>
  </si>
  <si>
    <t>Tp Tây Ninh</t>
  </si>
  <si>
    <t>Nâng cấp, mở rộng hạ tầng cho Trung tâm tích hợp dữ liệu và thuê vị trí đặt trung tâm dữ liệu của tỉnh</t>
  </si>
  <si>
    <t>Hệ thống loa truyền thanh không dây; Pa nô tuyên truyền 02 mặt; Xây dựng và lắp đặt hệ thống màn hình LED</t>
  </si>
  <si>
    <t>Đầu tư trang thiết bị cho 10 sở; 49 xã</t>
  </si>
  <si>
    <t>Nâng cấp toàn diện Báo Tây Ninh điện tử</t>
  </si>
  <si>
    <t xml:space="preserve">Đầu tư trang thiết bị công nghệ thông tin trong hoạt động HĐND tỉnh   </t>
  </si>
  <si>
    <t>2478/QĐ-UBND
29/10 /2015</t>
  </si>
  <si>
    <t>260/QĐ-SKHĐT
29/10/2015</t>
  </si>
  <si>
    <t>2479/QĐ-UBND
29/10/2015</t>
  </si>
  <si>
    <t>297/QĐ-SKHĐT
30/10/2015</t>
  </si>
  <si>
    <t>310/QĐ-SKHĐT
30/10/2015</t>
  </si>
  <si>
    <t>Đầu tư trang thiết bị, kiểm định máy móc, thiết bị có yêu cầu nghiêm ngặt về an toàn lao động cho Trung tâm Thông tin, ứng dụng tiến bộ khoa học và công nghệ Tây Ninh</t>
  </si>
  <si>
    <t>Xây dựng hệ thống 1 cửa hiện đại và Dịch vụ công trực tuyến mức độ 3 cho các đơn vị cấp huyện theo mô hình tập trung</t>
  </si>
  <si>
    <t>Dự án " Xây dựng hệ thống phần mềm văn phòng điện tử cho toàn tỉnh theo mô hình đám mây"</t>
  </si>
  <si>
    <t>Thành phố Tây Ninh</t>
  </si>
  <si>
    <t>Trung tâm THDL tỉnh 9 đơn vị cấp huyện và 95 đơn vị cấp xã</t>
  </si>
  <si>
    <t>23 đơn vị cấp tỉnh, 9 huyện, 34 xã</t>
  </si>
  <si>
    <t>Tích hợp dữ liệu vào cổng thông tin 1 cửa của tỉnh, tích hợp với các phàn mềm nghiệp vụ tại các UBND huyện</t>
  </si>
  <si>
    <t>Xây dựng hệ thống văn phòng ddienj tử theo mô hình đám mây với bản quyên phần mềm cho các cơ quan nhà nước từ cấp tỉnh đến cấp xã trên địa bàn tỉnh; đào tạo chuyển giao công nghệ, chuyển dữ liệu sang hệ thống mới</t>
  </si>
  <si>
    <t>287/QĐ-SKHĐT
17/10/2016</t>
  </si>
  <si>
    <t>332/QĐ-SKHĐT
28/10/2016</t>
  </si>
  <si>
    <t>333/QĐ-SKHĐT
28/10/2016</t>
  </si>
  <si>
    <t>Ứng dụng công nghệ thông tin trong công tác quản lý ngành y tế Tây Ninh (giai đoạn 2)</t>
  </si>
  <si>
    <t>các huyện, TP</t>
  </si>
  <si>
    <t>Đầu tư mạng máy tính (phần cứng) kết nối các cơ sở y tế từ tỉnh đến xã</t>
  </si>
  <si>
    <t>Nâng cấp, mở rộng đầu tư trại thực nghiệm ứng dụng công nghệ sinh học cho Trung tâm Thông tin, ứng dụng tiến bộ KHCN tỉnh Tây Ninh</t>
  </si>
  <si>
    <t>Hệ thống thông tin địa lý (GIS) phục vụ quản lý hạ tầng Bưu chính Viễn thông và internet tỉnh TN</t>
  </si>
  <si>
    <t>Đánh giá an toàn thông tin cho hạ tầng và hệ thống thông tin tỉnh Tây Ninh triển khai giai đoạn 2015-2020</t>
  </si>
  <si>
    <t>Nâng cấp, mở rộng hạ tầng Trung tâm tích hợp dữ liệu của tỉnh đảm bảo yêu cầu xây dựng chính quyền điện tử tỉnh Tây Ninh đến năm 2020</t>
  </si>
  <si>
    <t>Chương trình ứng dụng CNTT trong hoạt động của các cơ quan Đảng tỉnh Tây Ninh giai đoạn 2015-2020</t>
  </si>
  <si>
    <t>Thiết lập, quản lý, cập nhật CSDL, phục vụ công tác QLNN về lĩnh vực thông tin và truyền thông; hỗ trợ quản lý, theo dõi hạ tầng viễn thông trên bản đồ GIS</t>
  </si>
  <si>
    <t>Tái đánh giá toàn diện an toàn an ninh hệ thống cổng thông tin điện tử tỉnh, hệ thống họp không giấy ,… đã triển khai tới năm 2019</t>
  </si>
  <si>
    <t>Bổ sung, nâng cấp hệ thống máy chủ, hệ thống lưu trữ và bản quyền phần mềm các thiết bị bảo mật sẽ hết hạn vào năm 2018</t>
  </si>
  <si>
    <t>VI</t>
  </si>
  <si>
    <t>LĨNH VỰC KHU DÂN CƯ, CỤM DÂN CƯ BIÊN GIỚI</t>
  </si>
  <si>
    <t>Ba khu dân cư biên giới Bắc Tây Ninh</t>
  </si>
  <si>
    <t>Hệ thống thủy lợi phục vụ sản xuất nông nghiệp Khu dân cư Chàng Riệc</t>
  </si>
  <si>
    <t>Hệ thống cấp nước sinh hoạt khu dân cư cầu Sài Gòn 2</t>
  </si>
  <si>
    <t xml:space="preserve">Bổ sung hệ thống cống dọc và tấm đam mương khu dân cư Chàng Riệc </t>
  </si>
  <si>
    <t>Tân Châu, Tân Biên</t>
  </si>
  <si>
    <t>tiêu 710 ha</t>
  </si>
  <si>
    <t>2008-2016</t>
  </si>
  <si>
    <t>2014 - 2016</t>
  </si>
  <si>
    <t>407/QĐ-UBND 10/3/2009;
1101/QĐ-UBND
13/6/2013 (đc)</t>
  </si>
  <si>
    <t>1804/QĐ-UBND 06/7/2016</t>
  </si>
  <si>
    <t>316/QĐ-SKHĐT
31/10/2013;
198/QĐ-SKHĐT 03/8/2016 (đ/c)</t>
  </si>
  <si>
    <t>270/QĐ-SKHĐT 30/10/2015</t>
  </si>
  <si>
    <t>Cụm dân cư ấp Phước Mỹ xã Phước Chỉ</t>
  </si>
  <si>
    <t>Cụm dân cư ấp Trà Sim xã Ninh Điền</t>
  </si>
  <si>
    <t>Cụm dân cư ấp Tân Định xã Biên Giới</t>
  </si>
  <si>
    <t>Cụm dân cư ấp Phước Hòa xã Phước Vinh huyện Châu Thành</t>
  </si>
  <si>
    <t>Khu dân cư ấp Tân Lâm, xã Tân Hà, huyện Tân Châu</t>
  </si>
  <si>
    <t>xã Phước Chỉ</t>
  </si>
  <si>
    <t>Ninh Điền</t>
  </si>
  <si>
    <t>Biên Giới</t>
  </si>
  <si>
    <t>Phước Vinh</t>
  </si>
  <si>
    <t>xã Tân Hà</t>
  </si>
  <si>
    <t>2162/QĐ-UBND 23/9/2015</t>
  </si>
  <si>
    <t>VII</t>
  </si>
  <si>
    <t>LĨNH VỰC  VĂN HÓA-THỂ THAO-XÃ HỘI</t>
  </si>
  <si>
    <t>Nhà thiếu nhi huyện Tân Biên</t>
  </si>
  <si>
    <t>Xây mới nhà làm việc 1.296m2, phòng chức năng, đường nội bộ, sân bãi, thiết bị làm việc</t>
  </si>
  <si>
    <t>235/QĐ-SKHĐT
21/10/2014</t>
  </si>
  <si>
    <t>Cổng chào tỉnh Tây Ninh</t>
  </si>
  <si>
    <t>Bồi thường, hỗ trợ và tái định cư công trình Cổng chào tỉnh Tây Ninh</t>
  </si>
  <si>
    <t>Dự án phát triển hạ tầng du lịch hỗ trợ cho tăng trưởng toàn diện khu vực tiểu vùng Mê Kông mở rộng - Tiểu dự án: cải thiện vệ sinh môi trường di tích lịch sử, văn hóa Núi Bà Đen</t>
  </si>
  <si>
    <t>Mẫu nhà lá Trung quân có thử nghiệm tẩm hóa chất</t>
  </si>
  <si>
    <t>Nhà trưng bày vũ khí tự tạo của quân giới Nam bộ tại khu di tích Trung ương cục Miền Nam</t>
  </si>
  <si>
    <t>An Tịnh, 
Trảng Bàng</t>
  </si>
  <si>
    <t>Xây mới cổng chào cao 16,9m rộng 32m</t>
  </si>
  <si>
    <t>DT 4.619m2</t>
  </si>
  <si>
    <t>DT 24,94 m2</t>
  </si>
  <si>
    <t>Nhà trệt cấp 4, DT 100m2</t>
  </si>
  <si>
    <t>2398/QĐ-UBND 23/10/2015</t>
  </si>
  <si>
    <t>2428/QĐ-UBND 27/10/2015</t>
  </si>
  <si>
    <t>212/QĐ-SKHĐT
10/9/2013</t>
  </si>
  <si>
    <t>311/QĐ-SKHĐT
30/10/2015</t>
  </si>
  <si>
    <t>Đối ứng dự án ODA</t>
  </si>
  <si>
    <t>Di dời tạm Bảo tàng tỉnh Tây Ninh</t>
  </si>
  <si>
    <t xml:space="preserve">Sân vận động tỉnh Tây Ninh - Hạng mục: Cải tạo khán đài A, khán đài B, đường chạy </t>
  </si>
  <si>
    <t>Tháp quan sát - Canh lửa, Pano Khu di tích lịch sử CMMN tại Bời Lời</t>
  </si>
  <si>
    <t>Đôn Thuận, Trảng Bàng</t>
  </si>
  <si>
    <t>Xây dựng Nhà làm việc, Kho cho Bảo tàng; Cải tạo TT VH tỉnh, Cải tạo TT Thi đấu tỉnh</t>
  </si>
  <si>
    <t>Cải tạo mặt tiền, gia cố kết cấu , sơn Khán đài A, khán đài B</t>
  </si>
  <si>
    <t>335/QĐ-SKHĐT
28/10/2016</t>
  </si>
  <si>
    <t>329/QĐ-SKHĐT
28/10/2016</t>
  </si>
  <si>
    <t>135/QĐ-SKHĐT
18/5/2016</t>
  </si>
  <si>
    <t xml:space="preserve">Tái hiện Khu căn cứ Mặt trận dân tộc giải phóng miền Nam </t>
  </si>
  <si>
    <t>Di tích căn cứ Trảng Bàng vùng Tam giác sắt</t>
  </si>
  <si>
    <t>Cải tạo thư viện tỉnh</t>
  </si>
  <si>
    <t>Bảo tàng tỉnh</t>
  </si>
  <si>
    <t>Nhà lưu niệm cơ sở tỉnh ủy</t>
  </si>
  <si>
    <t>DTLS văn hóa Dương Minh Châu (vị trí 1)</t>
  </si>
  <si>
    <t>Địa điểm lưu niệm Vành đai diệt Mỹ - Trảng Lớn</t>
  </si>
  <si>
    <t>Tượng đài chiến thắng Junction City (gđ 2)</t>
  </si>
  <si>
    <t>Nhà bia tưởng niệm liên đội 7 Núi Bà TN</t>
  </si>
  <si>
    <t>Trung tâm hỗ trợ bảo trợ xã hội tổng hợp</t>
  </si>
  <si>
    <t>Xây dựng các hạng mục thuộc Khu du lịch Núi Bà</t>
  </si>
  <si>
    <t>Các công trình phục vụ du lịch sinh thái tại vườn QG Lò Gò-Xa Mát (giai đoạn 2)</t>
  </si>
  <si>
    <t>Trung tu, tôn tạo Đình Trung ấp Cẩm Long, xã Cẩm Giang</t>
  </si>
  <si>
    <t>Xây dựng khu trung tâm văn hóa huyện Tân Châu</t>
  </si>
  <si>
    <t>Trung tâm văn hóa thể thao huyện Tân Biên</t>
  </si>
  <si>
    <t>Nhà văn hóa thiếu nhi huyện Châu Thành</t>
  </si>
  <si>
    <t>Trung tâm văn hóa thể thao huyện Dương Minh Châu</t>
  </si>
  <si>
    <t>Nâng cấp SVĐ huyện Bến Cầu</t>
  </si>
  <si>
    <t>Trung tâm văn hóa thể thao huyện Hòa Thành</t>
  </si>
  <si>
    <t>Trung tâm văn hóa thể thao huyện Trảng Bàng</t>
  </si>
  <si>
    <t>Xây dựng SVĐ TP.Tây Ninh</t>
  </si>
  <si>
    <t>Cẩm Giang</t>
  </si>
  <si>
    <t>Thị trấn GD</t>
  </si>
  <si>
    <t>Thị trấn TC</t>
  </si>
  <si>
    <t>Thị trấn TB</t>
  </si>
  <si>
    <t>VIII</t>
  </si>
  <si>
    <t xml:space="preserve"> AN NINH QUỐC PHÒNG</t>
  </si>
  <si>
    <t>Sửa chữa kết hợp cải tạo nâng cấp các hạng mục công trình chiến đấu 11 đồn Biên Phòng</t>
  </si>
  <si>
    <t>Trung tâm điều hành chỉ huy khẩn cấp về tình trạng quốc phòng</t>
  </si>
  <si>
    <t xml:space="preserve">Khu vực phòng thủ tỉnh </t>
  </si>
  <si>
    <t>11 đồn 
biên phòng</t>
  </si>
  <si>
    <t>188/QĐ-SKHĐT
20/10/2014</t>
  </si>
  <si>
    <t>2437/QĐ-UBND
24/10/2014</t>
  </si>
  <si>
    <t>Xây mới nhà khách: 
11 tầng và 1 tầng hầm</t>
  </si>
  <si>
    <t>Sửa chữa kết hợp cải tạo nâng cấp các hạng mục công trình chiến đấu 11 đồn biên phòng</t>
  </si>
  <si>
    <t>Đại đội thông tin</t>
  </si>
  <si>
    <t>Kho, trạm xăng dầu cấp II (Đề án xăng dầu kết hợp Quốc phòng -Kinh tế)</t>
  </si>
  <si>
    <t xml:space="preserve"> Lắp đặt hệ thống camera công nghệ cao cho hai cửa khẩu Quốc tế Mộc Bài và Xa Mát</t>
  </si>
  <si>
    <t>Bổ sung các hạng mục cổng, hàng rào, sân, đường nội bộ, cột cờ đồn công an khu kinh tế cửa khẩu Mộc Bài</t>
  </si>
  <si>
    <t>Mua sắm trang thiết bị sinh hoạt làm việc phòng Chính trị</t>
  </si>
  <si>
    <t>Trụ sở đơn vị công tác thuộc Công an Tây Ninh</t>
  </si>
  <si>
    <t>Bồi thường, hỗ trợ để thực hiện xây dựng dự án mở rộng trụ sở làm việc và xây dựng nhà tạm giữ Công an thị xã Tây Ninh (nay là thành phố Tây Ninh)</t>
  </si>
  <si>
    <t xml:space="preserve">tp Tây Ninh 
</t>
  </si>
  <si>
    <t>Bến Cầu, 
Tân Biên</t>
  </si>
  <si>
    <t>huyện Bến Cầu</t>
  </si>
  <si>
    <t>Phường 1
-Thành phố TN</t>
  </si>
  <si>
    <t>Xây dựng khối nhà làm
 việc 1 trệt, 1 lầu diện tích 1.462m2, kế cấu BTCT; Nhà xe 100m2</t>
  </si>
  <si>
    <t>Xây mới mái che dựng trụ bơm và nhà trưng bày, DT 348m2; của hàng tự chọn 122,4m2; dịch vụ rửa xe; cổng hàng rào; sân đường và bãi đậu xe</t>
  </si>
  <si>
    <t>Lắp đặt hệ thống camera 
công nghệ cao</t>
  </si>
  <si>
    <t>Xây dựng mới hàng rào, cổng chính, sân bê tông; sân điều lệnh, trụ cờ, san lắp một phần ao</t>
  </si>
  <si>
    <t xml:space="preserve">Mua sắm trang thiết bị </t>
  </si>
  <si>
    <t>Xây dựng khối nhà 1
 trệt 3 lầu: 899,2m2; cổng hàng rào cây xanh, trụ cờ</t>
  </si>
  <si>
    <t>Bồi thường: 26.244m2</t>
  </si>
  <si>
    <t>273/QĐ-SKHĐT
25/10/2013</t>
  </si>
  <si>
    <t>277/QĐ-SKHĐT
28/10/2015</t>
  </si>
  <si>
    <t>246/QĐ-SKHĐT
28/10/2015</t>
  </si>
  <si>
    <t>2634/QĐ-UBND
13/11/2014</t>
  </si>
  <si>
    <t>285/QĐ-SKHĐT
30/10/2015</t>
  </si>
  <si>
    <t>313/QĐ-SKHĐT
30/10/2015</t>
  </si>
  <si>
    <t>824/QĐ-UBND
16/4/2014; 2634/QĐ-UBND
13/11/2014 (đc)</t>
  </si>
  <si>
    <t>Trường bắn BCH QS tỉnh giai đoạn 2</t>
  </si>
  <si>
    <t>Doanh trại Sở Chỉ huy Bộ đội biên phòng tỉnh Tây Ninh</t>
  </si>
  <si>
    <t>Đồn BP Phước Chỉ (855)</t>
  </si>
  <si>
    <t>Trụ sở làm việc thủy đội thuộc Phòng CSGT CA tỉnh Tây Ninh</t>
  </si>
  <si>
    <t>Xã Phước Chỉ, Trảng Bàng, Tây Ninh</t>
  </si>
  <si>
    <t>Xây dựng kho, trạm xăng dầu, quy mô cấp II</t>
  </si>
  <si>
    <t>Mở rộng trụ sở công an huyện Dương Minh Châu</t>
  </si>
  <si>
    <t>Kênh tiêu Hội Thạnh</t>
  </si>
  <si>
    <t>Kênh tiêu Hội Thành</t>
  </si>
  <si>
    <t>tiêu 1700ha</t>
  </si>
  <si>
    <t>tiêu 1885ha</t>
  </si>
  <si>
    <t>2477/QĐ-SKHĐT
 14/10/2010</t>
  </si>
  <si>
    <t>2466/QĐ-SKHĐT
 14/10/2010</t>
  </si>
  <si>
    <t>24</t>
  </si>
  <si>
    <t>25</t>
  </si>
  <si>
    <t>Trung tâm GDTX Châu Thành và trường THPT Châu Thành</t>
  </si>
  <si>
    <t>Bồi thường, hỗ trợ thu hồi đất xây dựng doanh trại và thao trường huấn luyện của Trung đoàn BB174</t>
  </si>
  <si>
    <t>Bồi thường, hỗ trợ thu hồi đất xây dựng doanh trại Đại đội Công binh</t>
  </si>
  <si>
    <t>Nâng cấp, sửa chữa HTCN ấp 2, xã Suối Ngô</t>
  </si>
  <si>
    <t>cung cấp nước cho 600 hộ dân</t>
  </si>
  <si>
    <t>320/QĐ-SKHĐT
30/10/2015</t>
  </si>
  <si>
    <t>Nâng cấp, sửa chữa HTCN ấp Long Châu, xã Long Vĩnh</t>
  </si>
  <si>
    <t>cung cấp nước cho 2500 hộ dân</t>
  </si>
  <si>
    <t>321/QĐ-SKHĐT
30/10/2015</t>
  </si>
  <si>
    <t>Đối ứng từ nguồn XSKT</t>
  </si>
  <si>
    <t>Mở rộng, sửa chữa trụ sở làm việc, xây dựng nhà xe Ban Dân vận Tỉnh ủy Tây Ninh</t>
  </si>
  <si>
    <t>đầu tư thiết bị phần cứng mạng, thiết bị bảo mật, máy tính để xây dựng hạ tầng mạng diện rộng bảo đảm về an toàn thông tin</t>
  </si>
  <si>
    <t>Xây dựng Hội trường 250 chỗ Ban Chỉ huy quân sự huyện Châu Thành</t>
  </si>
  <si>
    <t>Chỗ neo đậu tàu thuyền, ca nô của Đồn Công an hồ nước Dầu Tiếng</t>
  </si>
  <si>
    <t>Xây dựng trung tâm điều
 hành: 1 tầng hầm 411m2; 1 tầng trệt 812m2; 1 lầu 789m2; mua sắm trang thiết bị</t>
  </si>
  <si>
    <t>Hạt kiểm lâm Vườn quốc gia</t>
  </si>
  <si>
    <t>Vốn hỗ trợ khác 12,2 tỷ đồng</t>
  </si>
  <si>
    <t>Vốn hỗ trợ phát triển TP, TX 15 tỷ đồng</t>
  </si>
  <si>
    <t>Có đối ứng từ nguồn NSĐP 46,7 tỷ đồng</t>
  </si>
  <si>
    <t>Vốn TWHT 82 tỷ</t>
  </si>
  <si>
    <t>Kênh TT3 xã Thạnh Bình</t>
  </si>
  <si>
    <t>3,3km đường và đặt cống tiêu chống ngập úng 350ha</t>
  </si>
  <si>
    <t>26/QĐ-UBND
17/02/2016</t>
  </si>
  <si>
    <t>nâng cấp</t>
  </si>
  <si>
    <t>giảm KL</t>
  </si>
  <si>
    <t>Trường  Mẫu giáo Thanh Phước</t>
  </si>
  <si>
    <t>Trường Tiểu học Xóm Mới</t>
  </si>
  <si>
    <t>Trường Mẫu giáo Phước Thạnh</t>
  </si>
  <si>
    <t>Nâng cấp đường HL2</t>
  </si>
  <si>
    <t>935,1m2</t>
  </si>
  <si>
    <t>371,52m2</t>
  </si>
  <si>
    <t>953m2</t>
  </si>
  <si>
    <t>Nâng cấp trụ sở UBND xã Phước Vinh</t>
  </si>
  <si>
    <t>Đường huyện 12- xã Biên Giới huyện Châu Thành</t>
  </si>
  <si>
    <t>(Biểu kèm theo Nghị quyết số            /2017/NQ-HĐND ngày       tháng       năm 2017 của Hội đồng nhân dân tỉnh Tây Ninh)</t>
  </si>
  <si>
    <t>TW hỗ trợ 15 tỷ đồng</t>
  </si>
  <si>
    <t>Xây mới trụ sở làm việc chung Trạm trồng trọt - bảo vệ thực vật, khuyến nông, chăn nuôi - thú y huyện Dương Minh Châu</t>
  </si>
  <si>
    <t>Xây mới trụ sở làm việc chung Trạm trồng trọt - bảo vệ thực vật, khuyến nông, chăn nuôi - thú y huyện Tân Châu</t>
  </si>
  <si>
    <t>(Biểu kèm theo Tờ trình số           -TTr/BCSĐ ngày       tháng       năm 2017 của Ban cán sự Đảng UBND tỉnh)</t>
  </si>
  <si>
    <t>Đề án Hỗ trợ phát triển giáo dục mầm non tại vùng nông thôn trên địa bàn tỉnh Tây Ninh, giai đoạn 2017-2020</t>
  </si>
  <si>
    <t>ĐỀ ÁN HỖ TRỢ PHÁT TRIỂN GIÁO DỤC MẦM NON TẠI VÙNG NÔNG THÔN TRÊN ĐỊA BÀN TỈNH TÂY NINH, GIAI ĐOẠN 2017-2020</t>
  </si>
  <si>
    <t>DANH MỤC DỰ ÁN DỰ KIẾN BỐ TRÍ  KẾ HOẠCH ĐẦU TƯ CÔNG TRUNG HẠN GIAI ĐOẠN 2016-2020</t>
  </si>
  <si>
    <t>Phụ lục II</t>
  </si>
  <si>
    <t>Phụ lục I</t>
  </si>
  <si>
    <t>(Kèm theo Nghị quyết số  ……….../2017/NQ-HĐND ngày ……  tháng …... năm 2017 của Hội đồng nhân dân tỉnh Tây Ninh)</t>
  </si>
  <si>
    <t>Phụ lục III</t>
  </si>
  <si>
    <t>(Kèm theo Tờ trình số           -TTr/BCSĐ ngày       tháng       năm 2017 của Ban cán sự Đảng UBND tỉnh)</t>
  </si>
  <si>
    <t>(Kèm theo Quyết định số            /2017/QĐ-UBND ngày       tháng       năm 2017 của UBND tỉnh Tây Ninh)</t>
  </si>
  <si>
    <t>(Kèm theo Tờ trình số            /TTr-SKHĐT ngày       tháng       năm 2017 của Sở Kế hoạch và Đầu tư Tây Ninh)</t>
  </si>
  <si>
    <t xml:space="preserve"> </t>
  </si>
  <si>
    <t>NSTT</t>
  </si>
  <si>
    <t>XSKT</t>
  </si>
  <si>
    <t xml:space="preserve">Nguồn thu phí sử dụng công trình kết cấu hạ tầng đối với phương tiện ra vào cửa khẩu </t>
  </si>
  <si>
    <t xml:space="preserve"> KẾ HOẠCH VỐN ĐẦU TƯ CÔNG TRUNG HẠN GIAI ĐOẠN 2016-2020 
NGUỒN VỐN NGÂN SÁCH TỈNH</t>
  </si>
  <si>
    <t xml:space="preserve"> VỀ NGUỒN THU PHÍ SỬ DỤNG CÔNG TRÌNH KẾT CẤU HẠ TẦNG ĐỐI VỚI PHƯƠNG TIỆN RA VÀO CỬA KHẨU</t>
  </si>
  <si>
    <t>Nâng cấp, mở rộng ĐT 782 - ĐT 784  -ĐT 793 - ĐT 792 (từ ngã ba tuyến tránh QL22B đến cửa khẩu Chàng Riệc)</t>
  </si>
  <si>
    <t>Trảng Bàng, Dương Minh Châu, Tân Biên</t>
  </si>
  <si>
    <t>92,288km BTN</t>
  </si>
  <si>
    <t>Hệ thống thu gom và xử lý nước thải thành phố Tây Ninh</t>
  </si>
  <si>
    <t>5.000 m3/ngđ</t>
  </si>
  <si>
    <t>835/QĐ-UBND
12/4/2017</t>
  </si>
  <si>
    <t>Dự phòng (còn lại)</t>
  </si>
  <si>
    <t>DA PPP (BOT); phần vốn NN góp - NS tỉnh 450 tỷ đồng: trước mắt bố trí 50 tỷ đồng, phần còn lại sẽ cân đối bố trí từ các nguồn: vốn phát triển quỹ đất, vay vốn SX Tỉnh ủy; quỹ phát triển đầu tư và vốn tăng thu</t>
  </si>
  <si>
    <t>DA ODA; phần vốn đối ứng - NS tỉnh 93,69 tỷ đồng: trước mắt bố trí 20 tỷ đồng, phần còn lại sẽ cân đối bố trí từ các nguồn: vốn phát triển quỹ đất, vay vốn SX Tỉnh ủy; quỹ phát triển đầu tư và vốn tăng thu</t>
  </si>
  <si>
    <t>Đường nông sản xã Tân Lập</t>
  </si>
  <si>
    <t>xã Tân Lập</t>
  </si>
  <si>
    <t>5.962,1m</t>
  </si>
  <si>
    <t>3263/QĐ-UBND 
28/10/2016</t>
  </si>
  <si>
    <t>Đường Thạnh Tây-Hòa Hiệp (Đoạn từ KM4+000 - KM7 +100)</t>
  </si>
  <si>
    <t>xã Thạnh Tây-xã Hòa Hiệp</t>
  </si>
  <si>
    <t>3.100m</t>
  </si>
  <si>
    <t>3222/QĐ-UBND 
27/10/2016</t>
  </si>
  <si>
    <t>Sử dụng từ nguồn thu phí sử dụng công trình Kết cấu hạ tầng năm 2016 chuyển sang 2017 là 9,718 tỷ đồng (nguồn dự toán năm 2016) để thực hiện hoàn thành dự án.</t>
  </si>
  <si>
    <t>Dự phòng</t>
  </si>
  <si>
    <t xml:space="preserve"> (Kèm theo Nghị quyết số …….../2017/NQ-HĐND ngày ……… tháng …….. năm 2017 của Hội đồng nhân dân tỉnh Tây Ninh)</t>
  </si>
  <si>
    <t>Phường I</t>
  </si>
  <si>
    <t>Bình Minh</t>
  </si>
  <si>
    <t>Tân Bình</t>
  </si>
  <si>
    <t>Long Thành Bắc, Trường Đông</t>
  </si>
  <si>
    <t>Long Thành Trung</t>
  </si>
  <si>
    <t>Long Thành Bắc</t>
  </si>
  <si>
    <t>Trường Tiểu học Suối Ngô C</t>
  </si>
  <si>
    <t>Ấp 4 – Suối Ngô</t>
  </si>
  <si>
    <t>An Cơ , Phước Vinh</t>
  </si>
  <si>
    <t>Hảo Đước</t>
  </si>
  <si>
    <t>Thanh Điền</t>
  </si>
  <si>
    <t>Cầu Khởi, Lộc Ninh</t>
  </si>
  <si>
    <t>12853,7m2</t>
  </si>
  <si>
    <t>3160/QĐ-UBND, 25/10/2015</t>
  </si>
  <si>
    <t>xã Long Giang</t>
  </si>
  <si>
    <t>3159/QĐ-UBND, 30/10/2015</t>
  </si>
  <si>
    <t>3161/QĐ-UBND, 26/10/2015</t>
  </si>
  <si>
    <t>xã Tiên Thuận</t>
  </si>
  <si>
    <t>3181/QĐ-UBND, 29/10/2015</t>
  </si>
  <si>
    <t>3186/QĐ-UBND, 30/10/2015</t>
  </si>
  <si>
    <t>3191/QĐ-UBND, 30/10/2015</t>
  </si>
  <si>
    <t>3153/QĐ-UBND, 26/10/2015</t>
  </si>
  <si>
    <t>xã Long Giang - Long Chữ</t>
  </si>
  <si>
    <t>4186/QĐ-UBND, 25/10/2016</t>
  </si>
  <si>
    <t>Thị trấn BC</t>
  </si>
  <si>
    <t>4185/QĐ-UBND, 25/10/2016</t>
  </si>
  <si>
    <t>4229/QĐ-UBND, 28/10/2016</t>
  </si>
  <si>
    <t>Xã Lợi Thuận</t>
  </si>
  <si>
    <t>3136/QĐ-UBND, 25/10/2016</t>
  </si>
  <si>
    <t>Thị trấn BC</t>
  </si>
  <si>
    <t>3ha</t>
  </si>
  <si>
    <t>700m</t>
  </si>
  <si>
    <t>754,4m2</t>
  </si>
  <si>
    <t>6400 m N</t>
  </si>
  <si>
    <t>Xã Thanh Phước</t>
  </si>
  <si>
    <t>Xã Hiệp Thạnh</t>
  </si>
  <si>
    <t>Thị trấn GD</t>
  </si>
  <si>
    <t>Xây mới các khu nhà lồng chợ; nâng cấp các tuyến đường xung quanh chợ</t>
  </si>
  <si>
    <t>Xã Phước Thạnh</t>
  </si>
  <si>
    <t>1856md</t>
  </si>
  <si>
    <t>Xã Thanh Phước - Phước Đông</t>
  </si>
  <si>
    <t>Chiếu sáng đoạn đường dài 4 km</t>
  </si>
  <si>
    <t>BTCT</t>
  </si>
  <si>
    <t>Thi trấn Hòa Thành</t>
  </si>
  <si>
    <t>xã Hiệp Tân</t>
  </si>
  <si>
    <t>5245/QĐ-UBND
26/10/2016</t>
  </si>
  <si>
    <t>5252/QĐ-UBND
27/10/2016</t>
  </si>
  <si>
    <t xml:space="preserve"> xã Trường Hòa</t>
  </si>
  <si>
    <t>5630/QĐ-UBND
31/10/2016</t>
  </si>
  <si>
    <t>5631/QĐ-UBND
31/10/2016</t>
  </si>
  <si>
    <t>8084,7m2</t>
  </si>
  <si>
    <t>9487/QĐ-UBND
31/12/2016</t>
  </si>
  <si>
    <t>10ha</t>
  </si>
  <si>
    <t>1315,1m2</t>
  </si>
  <si>
    <t>2000m</t>
  </si>
  <si>
    <t>xã Đôn Thuận</t>
  </si>
  <si>
    <t>xã Hưng Thuận</t>
  </si>
  <si>
    <t>xã Gia Bình</t>
  </si>
  <si>
    <t>xã An Tịnh - Lộc Hưng</t>
  </si>
  <si>
    <t>800 m2</t>
  </si>
  <si>
    <t>10.701m</t>
  </si>
  <si>
    <t>Suối Đá</t>
  </si>
  <si>
    <t>T. Mít</t>
  </si>
  <si>
    <t>Chà Là</t>
  </si>
  <si>
    <t>5.800,16m BT nhựa</t>
  </si>
  <si>
    <t>Suối Đá, Phan, Thị trấn</t>
  </si>
  <si>
    <t>Thị trấn DMC</t>
  </si>
  <si>
    <t>212 m</t>
  </si>
  <si>
    <t>3492/QĐ-UBND ngày 31/10/2016</t>
  </si>
  <si>
    <t>Phước Ninh</t>
  </si>
  <si>
    <t>Hảo Đước - An Cơ</t>
  </si>
  <si>
    <t>Thị trấn - Thái Bình</t>
  </si>
  <si>
    <t>1867,2mN, bmđ=3,5m, bnđ=6,5m</t>
  </si>
  <si>
    <t xml:space="preserve"> 2079,8m;mặt đường rộng 3,5m láng nhựa 2 lớp TC 3Kg/m2; lề rộng 1,5m cấp phối sỏi đỏ.</t>
  </si>
  <si>
    <t>Trí Bình - Thị trấn</t>
  </si>
  <si>
    <t>1,292.5m; mặt đường láng nhựa rộng 3.5m; lề sỏi đỏ rộng 2x0.75m</t>
  </si>
  <si>
    <t>Đồng Khởi</t>
  </si>
  <si>
    <t>554,202 m2</t>
  </si>
  <si>
    <t>960,26 m2</t>
  </si>
  <si>
    <t>767,3 m2</t>
  </si>
  <si>
    <t>5,7km, sỏi đỏ, bmđ=7,5m; Cầu BTCT DƯL L=33m, B=9m, Tải trọng HL93</t>
  </si>
  <si>
    <t>9.671,11 m</t>
  </si>
  <si>
    <t>6.750mN (b=3,5m, lề 1m)</t>
  </si>
  <si>
    <t>Láng nhựa 4.296,68m</t>
  </si>
  <si>
    <t>XD 1 tầng trên DT 144m2</t>
  </si>
  <si>
    <t>Bê tông đá 1.794,5m</t>
  </si>
  <si>
    <t>5289a/QĐ-UB 28/10/2016</t>
  </si>
  <si>
    <t>5293a/QĐ-UB 28/10/2016</t>
  </si>
  <si>
    <t>5291a/QĐ-UB 28/10/2016</t>
  </si>
  <si>
    <t>5290a/QĐ-UB 28/10/2016</t>
  </si>
  <si>
    <t>5211/QĐ-UB 28/10/2016</t>
  </si>
  <si>
    <t>5210/QĐ-UB 28/10/2016</t>
  </si>
  <si>
    <t>xã Tân Hòa</t>
  </si>
  <si>
    <r>
      <t>Xây mới trụ sở làm việc với 820m</t>
    </r>
    <r>
      <rPr>
        <vertAlign val="superscript"/>
        <sz val="13"/>
        <rFont val="Times New Roman"/>
        <family val="1"/>
      </rPr>
      <t>2</t>
    </r>
    <r>
      <rPr>
        <sz val="13"/>
        <rFont val="Times New Roman"/>
        <family val="1"/>
      </rPr>
      <t>, trong đó DT làm việc 428,4m</t>
    </r>
    <r>
      <rPr>
        <vertAlign val="superscript"/>
        <sz val="13"/>
        <rFont val="Times New Roman"/>
        <family val="1"/>
      </rPr>
      <t>2</t>
    </r>
    <r>
      <rPr>
        <sz val="13"/>
        <rFont val="Times New Roman"/>
        <family val="1"/>
      </rPr>
      <t>; xây mới nhà xe nhân viên, xe khách; sân nền, đường nọi bộ; bố trí trạm hạ thế 50kVA; mua sắm trang thiết bị làm việc.</t>
    </r>
  </si>
  <si>
    <t>2.740m BTN</t>
  </si>
  <si>
    <t>2018 - 2020</t>
  </si>
  <si>
    <t>Thanh Tây, Hòa Hiệp</t>
  </si>
  <si>
    <t>1,365 m2</t>
  </si>
  <si>
    <t>815 m2</t>
  </si>
  <si>
    <t>268 m2</t>
  </si>
  <si>
    <t>437m2</t>
  </si>
  <si>
    <t>1,233 m2</t>
  </si>
  <si>
    <t>Cụm dân cư ấp Long Cường, xã Long Khánh, Bến Cầu</t>
  </si>
  <si>
    <t>xã Long Khánh</t>
  </si>
  <si>
    <t>2.140 m BTN</t>
  </si>
  <si>
    <t>1234/QĐ-UBND 27/10/2015</t>
  </si>
  <si>
    <t>1289/QĐ-UBND ngày 31/10/2016</t>
  </si>
  <si>
    <t>331/QĐ-SKHĐT
28/10/2016</t>
  </si>
  <si>
    <t>1074/QĐ-UBND ngày 01/9/2016</t>
  </si>
  <si>
    <t>44/QĐ-HĐND-KTNS ngày 28/10/2016</t>
  </si>
  <si>
    <t>735/QĐ-UBND ngày 29/10/2010</t>
  </si>
  <si>
    <t>1299/QĐ-UBND
31/10/2016</t>
  </si>
  <si>
    <t>1298/QĐ-UBND
31/10/2016</t>
  </si>
  <si>
    <t>942/QĐ-UBND 29/10/2014</t>
  </si>
  <si>
    <t>926/QĐ-UBND 29/10/2014;
307/QĐ-UBND 31/3/2017</t>
  </si>
  <si>
    <t>925/QĐ-UBND 29/10/2014</t>
  </si>
  <si>
    <t>927/QĐ-UBND 29/10/2014</t>
  </si>
  <si>
    <t>929/QĐ-UBND 29/10/2014</t>
  </si>
  <si>
    <t>930/QĐ-UBND 29/10/2014</t>
  </si>
  <si>
    <t>931/QĐ-UBND 29/10/2014</t>
  </si>
  <si>
    <t>937/QĐ-UBND 29/10/2014;
306/QĐ-UBND 31/3/2017</t>
  </si>
  <si>
    <t>943/QĐ-UBND 29/10/2014</t>
  </si>
  <si>
    <t>958/QĐ-UBND ngày 30/10/2014</t>
  </si>
  <si>
    <t>961/QĐ-UBND ngày 30/10/2014</t>
  </si>
  <si>
    <t>Lắp đèn cao áp</t>
  </si>
  <si>
    <t>Láng nhựa</t>
  </si>
  <si>
    <t>962/QĐ-UBND ngày 30/10/2014</t>
  </si>
  <si>
    <t xml:space="preserve"> 996/QĐ-UBND ngày 30/10/2014</t>
  </si>
  <si>
    <t xml:space="preserve"> 997/QĐ-UBND ngày 30/10/2014</t>
  </si>
  <si>
    <t xml:space="preserve"> 68/QĐ-UBND ngày 26/10/2013</t>
  </si>
  <si>
    <t>(Kèm theo Nghị quyết số  11/2017/NQ-HĐND ngày 13 tháng 7 năm 2017 của  HĐND tỉnh Tây Ninh)</t>
  </si>
  <si>
    <t>(Kèm theo Nghị quyết số 11/2017/NQ-HĐND ngày 13 tháng 7 năm 2017 của Hội đồng nhân dân tỉnh Tây Ninh)</t>
  </si>
  <si>
    <t>(Biểu kèm theo Nghị quyết số  11/2017/NQ-HĐND ngày 13 tháng 7 năm 2017 của  HĐND tỉnh Tây Ninh)</t>
  </si>
  <si>
    <t>Nâng cấp ngã tư Chàng Riệc huyện Tân Biên</t>
  </si>
  <si>
    <t>Gia tải cầu Hòa Bình xã Hòa Thạnh</t>
  </si>
  <si>
    <t>Gia tải cầu Nàng Dình xã Biên Giới</t>
  </si>
  <si>
    <t>Nâng cấp đường huyện 7 (đoạn từ chợ Hòa Bình đến chốt biên phòng Vàm Trảng Trâu)</t>
  </si>
  <si>
    <t>Đường dẫn nội đồng số 6 xã Tân Lập</t>
  </si>
  <si>
    <t>Đường dẫn nội đồng số 6 xã Tân Lập (gđ2)</t>
  </si>
  <si>
    <t>Đường dẫn trạm 2 Suối Mây ra đường 792 gần Trạm gác biên phòng Xa Mát</t>
  </si>
  <si>
    <t>Nạo vét rạch Đìa Xù</t>
  </si>
  <si>
    <t>Đầu tư các đồn biên phòng theo cam kết với BQP</t>
  </si>
  <si>
    <t>Đồn BP Long Phước (847)</t>
  </si>
  <si>
    <t>Đồn BP Suối Lam</t>
  </si>
  <si>
    <t>Đồn BP Tân Hà</t>
  </si>
  <si>
    <t>Biên Giới, Châu Thành</t>
  </si>
  <si>
    <t>tại 12 cửa khẩu phụ</t>
  </si>
  <si>
    <t>Tân Lập, 
Tân Biên</t>
  </si>
  <si>
    <t>Xã Long Phước, Bến Cầu, Tây Ninh</t>
  </si>
  <si>
    <t>lắp đặt hệ thống camera công nghệ cao</t>
  </si>
  <si>
    <t>Nhà điều hành 256,26 m2; nhà ở cán bộ chiến sĩ và kho tang vật: 534,74m2 và các hạng mục phụ trợ khác</t>
  </si>
  <si>
    <t>03 khối nhà 2 tầng, tổng DT sàn 1.744m2 và các công trình phụ trợ</t>
  </si>
  <si>
    <t>lắp đặt 26 biển báo</t>
  </si>
  <si>
    <t>Sơn lại toàn bộ, thay mới gạch ốp, lát nền, sửa chưa và thay thê trang thiết bị</t>
  </si>
  <si>
    <t>1,672km BTN</t>
  </si>
  <si>
    <t>cầu BTCT, l=31,24m; b=9m</t>
  </si>
  <si>
    <t>3 kmN</t>
  </si>
  <si>
    <t>4,143km N</t>
  </si>
  <si>
    <t>Xây dựng các
 phòng chức năng kiểm soát liên hợp DT 366m2</t>
  </si>
  <si>
    <t>1.055,35m</t>
  </si>
  <si>
    <t>493,59m BTN rộng 6m</t>
  </si>
  <si>
    <t>cầu BTCT, l=37,5m; b=4,8m</t>
  </si>
  <si>
    <t>cầu BTCT, l=49,7m; b=5,4m</t>
  </si>
  <si>
    <t>1,185kmN, bmđ=3,5m</t>
  </si>
  <si>
    <t>4,121kmN, bmđ=3,5m</t>
  </si>
  <si>
    <t>1,58kmN, bmđ=5m</t>
  </si>
  <si>
    <t>Theo thiết kế mẫu đồn biên phòng năm 2014 của Bộ trưởng BQP</t>
  </si>
  <si>
    <t>302/QĐ-SKHĐT
30/10/2015</t>
  </si>
  <si>
    <t>312/QĐ-SKHĐT
30/10/2015</t>
  </si>
  <si>
    <t>294/QĐ-SKHĐT
30/10/2015</t>
  </si>
  <si>
    <t>300/QĐ-SHKĐT
30/10/2015</t>
  </si>
  <si>
    <t>90/QĐ-BQLKKT
31/10/2014</t>
  </si>
  <si>
    <t>2240/QĐ-CT
26/12/2003;
67/QĐ-BQLKKT
18/8/2014</t>
  </si>
  <si>
    <t xml:space="preserve"> 678/QĐ-SKHĐT 09/04/2011; 273/QĐ-SKHĐT 14/11/2014 (điều chỉnh)</t>
  </si>
  <si>
    <t>1932/QĐ-UBND 24/9/2013</t>
  </si>
  <si>
    <t>1989/QĐ-UBND 01/10/2013</t>
  </si>
  <si>
    <t>1125/QĐ-UBND 30/10/2014</t>
  </si>
  <si>
    <t>1145/QĐ-UBND 30/10/2014</t>
  </si>
  <si>
    <t>1035/QĐ-UBND 29/10/2015</t>
  </si>
  <si>
    <t>1136/QĐ-UBND 30/10/2013</t>
  </si>
  <si>
    <t>1034/QĐ-UBND 29/10/2015</t>
  </si>
  <si>
    <t>275/QĐ-UBND
30/10/2014</t>
  </si>
  <si>
    <t>276/QĐ-UBND
30/10/2014</t>
  </si>
  <si>
    <t>265/QĐ-SKHĐT
30/10/2015</t>
  </si>
  <si>
    <t>1072/QĐ-UBND
29/10/2015</t>
  </si>
  <si>
    <t>3215/QĐ-UBND
26/10/2016</t>
  </si>
  <si>
    <t>3217/QĐ-UBND
26/10/2016</t>
  </si>
  <si>
    <t>Tỉnh hỗ 70% TMĐT dự án</t>
  </si>
  <si>
    <t>TỔNG</t>
  </si>
  <si>
    <t>NGUỒN VỐN TỈNH HỖ TRỢ MỤC TIÊU CHO HUYỆN</t>
  </si>
  <si>
    <t>TỔNG HỢP KẾ HOẠCH VỐN TRUNG HẠN 2016-2020 - NGÂN SÁCH TỈNH</t>
  </si>
  <si>
    <t>LĨNH VỰC</t>
  </si>
  <si>
    <t>ĐỊNH MỨC VỐN THEO CV 2972/UBND-KTN NGÀY 09/10/2015</t>
  </si>
  <si>
    <t>ĐỊNH MỨC VỐN ĐIỀU CHỈNH</t>
  </si>
  <si>
    <t>KẾ HOẠCH VỐN ĐÃ BỐ TRÍ</t>
  </si>
  <si>
    <t>KẾ HOẠCH VỐN 2018-2020</t>
  </si>
  <si>
    <t>GHI CHÚ</t>
  </si>
  <si>
    <t>NĂM 2016</t>
  </si>
  <si>
    <t>NĂM 2017</t>
  </si>
  <si>
    <t>TỈNH QUẢN LÝ</t>
  </si>
  <si>
    <t>Giao thông</t>
  </si>
  <si>
    <t>Nông nghiệp và PTNT</t>
  </si>
  <si>
    <t>Y tế</t>
  </si>
  <si>
    <t>Giáo dục, đào tạo và dạy nghề</t>
  </si>
  <si>
    <t>Khoa học và công nghệ</t>
  </si>
  <si>
    <t>Khu dân cư, cụm dân cư biên giới</t>
  </si>
  <si>
    <t>Văn hóa - Thể thao - Xã hội</t>
  </si>
  <si>
    <t>An ninh quốc phòng</t>
  </si>
  <si>
    <t>Trụ sở làm việc các cơ quan, khác</t>
  </si>
  <si>
    <t>HUYỆN QUẢN LÝ</t>
  </si>
  <si>
    <t>Xây dựng nông thôn mới</t>
  </si>
  <si>
    <t>Phát triển thành phố, thị xã</t>
  </si>
  <si>
    <t>Hỗ trợ khác</t>
  </si>
  <si>
    <t>Hỗ trợ xây dựng trường chuẩn quốc gia</t>
  </si>
  <si>
    <t xml:space="preserve">Đối ứng vốn TPCP giai đoạn 2017-2020 cho Chương trình Kiên cố hóa trường lớp học </t>
  </si>
  <si>
    <t>Đề án phát triển giáo dục mầm non tại vùng nông thôn khó khăn</t>
  </si>
  <si>
    <t>ĐẦU TƯ BẰNG NGUỒN VỐN HTCK</t>
  </si>
  <si>
    <t>Tỉnh quản lý</t>
  </si>
  <si>
    <t>Thanh toán KL</t>
  </si>
  <si>
    <t>Huyện quản lý</t>
  </si>
  <si>
    <t>XÂY DỰNG NÔNG THÔN MỚI</t>
  </si>
  <si>
    <t>PHÁT TRIỂN THÀNH PHỐ, THỊ XÃ</t>
  </si>
  <si>
    <t>THÀNH PHỐ TÂY NINH</t>
  </si>
  <si>
    <t>Số hóa công tác quản lý địa bàn dân cư tại thành phố Tây Ninh</t>
  </si>
  <si>
    <t>Đường nội bộ cặp Công viên KP1, Phường 3</t>
  </si>
  <si>
    <t>Tp TN</t>
  </si>
  <si>
    <t>Phường 3</t>
  </si>
  <si>
    <t>292 m BTN</t>
  </si>
  <si>
    <t>853/QĐ-UBND 24/10/2014</t>
  </si>
  <si>
    <t>855/QĐ-UBND 24/10/2014</t>
  </si>
  <si>
    <t>Đường I (Trường Chinh) nối dài, thị xã Tây Ninh (nay là thành phố Tây Ninh)</t>
  </si>
  <si>
    <t>Đường 2AT (trước Trung tâm sinh hoạt thanh thiếu niên), phường 3, thành phố Tây Ninh</t>
  </si>
  <si>
    <t>Đường Cao Thượng Phẩm, xã Ninh Sơn, thị xã Tây Ninh</t>
  </si>
  <si>
    <t>Đường Phạm Văn Xuyên (nối dài), phường 3, thành phố Tây Ninh</t>
  </si>
  <si>
    <t>Đường số 5 đường Bời Lời, phường Ninh Sơn, thành phố Tây Ninh</t>
  </si>
  <si>
    <t>Đường số 7 đường Bời Lời, phường Ninh Sơn, thành phố Tây Ninh</t>
  </si>
  <si>
    <t>Đường số 17 đường Bời Lời, phường Ninh Sơn, thành phố Tây Ninh</t>
  </si>
  <si>
    <t>Đường số 37 và số 38, đường Điện Biên Phủ, phường Ninh Thạnh, thành phố Tây Ninh</t>
  </si>
  <si>
    <t>Đường số 28, đường Điện Biên Phủ, phường Ninh Thạnh, thành phố Tây Ninh</t>
  </si>
  <si>
    <t>Hẻm số 107 đường CMT8, khu phố Ninh Phước, phường Ninh Thạnh, thành phố Tây Ninh</t>
  </si>
  <si>
    <t>Đường số 18, đường Điện Biên Phủ, phường Ninh Thạnh, phường Hiệp Ninh, thành phố Tây Ninh</t>
  </si>
  <si>
    <t>Đường số 33 và số 34, đường Điện Biên Phủ, phường Ninh Thạnh, phường Hiệp Ninh, thành phố Tây Ninh</t>
  </si>
  <si>
    <t>Đường số 25, đường Điện Biên Phủ, phường Hiệp Ninh, thành phố Tây Ninh</t>
  </si>
  <si>
    <t>Đường số 3 và số 2A, đường Điện Biên Phủ, phường Ninh Thạnh, phường Hiệp Ninh, thành phố Tây Ninh</t>
  </si>
  <si>
    <t>Lắp đặt hệ thống chiếu sáng đường số 31, phường Ninh Sơn</t>
  </si>
  <si>
    <t>Hẻm số 29 đường Lạc Long Quân, khu phố 3, phường IV, thành phố Tây Ninh</t>
  </si>
  <si>
    <t>Đường số 19, đường Điện Biên Phủ, phường Hiệp Ninh, thành phố Tây Ninh</t>
  </si>
  <si>
    <t>Hệ thống chiếu sáng đường 785 - Giồng Cà</t>
  </si>
  <si>
    <t>Hệ thống chiếu sáng đường Huỳnh Công Thắng, phường 1</t>
  </si>
  <si>
    <t>Đường Thuyền nối dài, khu phố Hiệp Thạnh, phường Hiệp Ninh, thành phố Tây Ninh</t>
  </si>
  <si>
    <t>Đường số 19, đường Bời Lời - phường Ninh Sơn, thành phố Tây Ninh</t>
  </si>
  <si>
    <t xml:space="preserve">Đường số 6, đường Điện Biên Phủ </t>
  </si>
  <si>
    <t>Đường số 12, đường Điện Biên Phủ</t>
  </si>
  <si>
    <t>Đường số 31 và số 32, đường Điện Biên Phủ</t>
  </si>
  <si>
    <t>Đường số 35 và số 36, đường Điện Biên Phủ</t>
  </si>
  <si>
    <t>Đường số 55 và số 56, đường Điện Biên Phủ</t>
  </si>
  <si>
    <t>Đường số 21 đường Bời Lời, phường Ninh Sơn</t>
  </si>
  <si>
    <t>Đường số 20 đường Bời Lời, phường Ninh Sơn</t>
  </si>
  <si>
    <t>Đường số 22 đường Bời Lời, phường Ninh Sơn</t>
  </si>
  <si>
    <t>Đường số 24 đường Bời Lời, phường Ninh Sơn</t>
  </si>
  <si>
    <t>Đường số 28 đường Bời Lời, phường Ninh Sơn</t>
  </si>
  <si>
    <t>Đường số 30 đường Bời Lời, phường Ninh Sơn</t>
  </si>
  <si>
    <t>Đường số 32 đường Bời Lời, phường Ninh Sơn</t>
  </si>
  <si>
    <t>Đường số 20 và đường số 21, đường Điện Biên Phủ</t>
  </si>
  <si>
    <t>Đường số 59 và số 60, đường Điện Biên Phủ</t>
  </si>
  <si>
    <t>Đường vào Văn phòng khu phố Ninh Nghĩa</t>
  </si>
  <si>
    <t>Hẻm 166 khu phố Ninh Nghĩa</t>
  </si>
  <si>
    <t>Hẻm 12 khu phố Ninh Phước</t>
  </si>
  <si>
    <t>Lắp đặt HTCS đường 784, Phường Ninh Sơn, Thành phố</t>
  </si>
  <si>
    <t>Lắp đặt HTCS hẻm 77 CMT8, Phường Hiệp Ninh, Thành phố</t>
  </si>
  <si>
    <t>Lắp đặt HTCS hẻm 79 CMT8, Phường Hiệp Ninh, Thành phố</t>
  </si>
  <si>
    <t>Lắp đặt HTCS hẻm 83 CMT8, Phường Hiệp Ninh, Thành phố</t>
  </si>
  <si>
    <t>Lắp đặt HTCS hẻm 87 CMT8, Phường Hiệp Ninh, Thành phố</t>
  </si>
  <si>
    <t>Lắp đặt HTCS đường 785-Giồng Cà (giai đoạn 2)</t>
  </si>
  <si>
    <t>Lắp đặt HTCS đường số 68 Điện Biên Phủ, phường Ninh Sơn</t>
  </si>
  <si>
    <t>Lắp đặt HTCS đường số 14 Điện Biên Phủ, phường Ninh Thạnh</t>
  </si>
  <si>
    <t>Lắp đặt HTCS đường số 49 Điện Biên Phủ, phường Ninh Sơn</t>
  </si>
  <si>
    <t>Lắp đặt HTCS đường số 5 Bời Lời, phường Ninh Sơn</t>
  </si>
  <si>
    <t>Lắp đặt HTCS đường số 9 Bời Lời, phường Ninh Sơn</t>
  </si>
  <si>
    <t>Lắp đặt HTCS đường số 13 Bời Lời, phường Ninh Sơn</t>
  </si>
  <si>
    <t>Lắp đặt HTCS đường số 25 Bời Lời, phường Ninh Sơn</t>
  </si>
  <si>
    <t>Lắp đặt HTCS đường số 12 Bời Lời, phường Ninh Sơn</t>
  </si>
  <si>
    <t>Lắp đặt HTCS đường số 24 Bời Lời, phường Ninh Sơn</t>
  </si>
  <si>
    <t>Lắp đặt HTCS đường số 4 Trần Phú, phường Ninh Sơn</t>
  </si>
  <si>
    <t>Lắp đặt HTCS đường 793, xã Tân Bình</t>
  </si>
  <si>
    <t>Lắp đặt HTCS đường số 15 Trần Văn Trà, xã Bình Minh</t>
  </si>
  <si>
    <t>Hẻm số 6 đường Bời Lời, Ninh Sơn</t>
  </si>
  <si>
    <t>Hẻm 35 khu phố Ninh Hoà</t>
  </si>
  <si>
    <t>Đường số 16 Bời Lời Ninh Trung</t>
  </si>
  <si>
    <t>Đường số 18 Bời Lời Ninh Trung</t>
  </si>
  <si>
    <t>Cổng chào thành phố Tây Ninh</t>
  </si>
  <si>
    <t>Đường lộ Cây viết, KP Ninh Trung - Ninh Phú</t>
  </si>
  <si>
    <t>Đường 6A Bời Lời, khu phố Ninh Phú</t>
  </si>
  <si>
    <t>Đường số 11 - Huỳnh Văn Thanh, ấp Ninh lộc (đường tổ 9A-1)</t>
  </si>
  <si>
    <t>Phường 3, Hiệp Ninh</t>
  </si>
  <si>
    <t>817 m N</t>
  </si>
  <si>
    <t>336/QĐ-UBND 11/6/2014</t>
  </si>
  <si>
    <t>221 m BTN</t>
  </si>
  <si>
    <t>861/QĐ-UBND 24/10/2014</t>
  </si>
  <si>
    <t>Hiệp Ninh</t>
  </si>
  <si>
    <t>770 m N</t>
  </si>
  <si>
    <t>942/QĐ-UBND 25/10/2012</t>
  </si>
  <si>
    <t>Ninh Sơn</t>
  </si>
  <si>
    <t>850 m N</t>
  </si>
  <si>
    <t>951/QĐ-UBND 25/10/2012</t>
  </si>
  <si>
    <t>phường 3</t>
  </si>
  <si>
    <t>464 m N</t>
  </si>
  <si>
    <t>859/QĐ-UBND 24/10/2014</t>
  </si>
  <si>
    <t>1340 m N</t>
  </si>
  <si>
    <t>920/QĐ-UBND 29/10/2014</t>
  </si>
  <si>
    <t>982 m N</t>
  </si>
  <si>
    <t>921/QĐ-UBND 29/10/2014</t>
  </si>
  <si>
    <t>1450 m N</t>
  </si>
  <si>
    <t>924/QĐ-UBND 29/10/2014</t>
  </si>
  <si>
    <t>Ninh Thạnh</t>
  </si>
  <si>
    <t>631 m N</t>
  </si>
  <si>
    <t>941/QĐ-UBND 29/10/2014</t>
  </si>
  <si>
    <t>1568 m N</t>
  </si>
  <si>
    <t>939/QĐ-UBND 29/10/2014</t>
  </si>
  <si>
    <t>528 m N</t>
  </si>
  <si>
    <t>1264/QĐ-UBND 30/10/2015</t>
  </si>
  <si>
    <t>2255 mN</t>
  </si>
  <si>
    <t>936/QĐ-UBND 29/10/2014; 1142/QĐ-UBND 21/9/2016 (Đ/c)</t>
  </si>
  <si>
    <t>917 m N</t>
  </si>
  <si>
    <t>940/QĐ-UBND 29/10/2014; 1144/QĐ-UBND 21/9/2016 (Đ/c)</t>
  </si>
  <si>
    <t>1063 mN</t>
  </si>
  <si>
    <t>938/QĐ-UBND 29/10/2014; 1143/QĐ-UBND 21/9/2016 (Đ/c)</t>
  </si>
  <si>
    <t>695 mN</t>
  </si>
  <si>
    <t>934/QĐ-UBND 29/10/2014; 1140/QĐ-UBND 21/9/2016 (Đ/c)</t>
  </si>
  <si>
    <t>2009 m; 63 bộ đèn Led</t>
  </si>
  <si>
    <t>1273/QĐ-UBND 30/10/2015</t>
  </si>
  <si>
    <t>Phường IV</t>
  </si>
  <si>
    <t>414 BTN</t>
  </si>
  <si>
    <t>1253/QĐ-UBND 30/10/2015</t>
  </si>
  <si>
    <t>574 m N</t>
  </si>
  <si>
    <t>935/QĐ-UBND 29/10/2014; 1141/QĐ-UBND 21/9/2016 (Đ/c)</t>
  </si>
  <si>
    <t>Lắp đèn cao áp 2.115m</t>
  </si>
  <si>
    <t>Lắp đèn cao áp 1.368m</t>
  </si>
  <si>
    <t>0,621 km nhựa</t>
  </si>
  <si>
    <t xml:space="preserve">0,500 km nhựa </t>
  </si>
  <si>
    <t xml:space="preserve">0,600 km nhựa </t>
  </si>
  <si>
    <t xml:space="preserve">1,000 km nhựa </t>
  </si>
  <si>
    <t xml:space="preserve">0,700 km nhựa </t>
  </si>
  <si>
    <t xml:space="preserve">2,200 km nhựa </t>
  </si>
  <si>
    <t xml:space="preserve">1,150 km nhựa </t>
  </si>
  <si>
    <t xml:space="preserve">0,720 km nhựa </t>
  </si>
  <si>
    <t xml:space="preserve">0,780 km nhựa </t>
  </si>
  <si>
    <t xml:space="preserve">1,100 km nhựa </t>
  </si>
  <si>
    <t xml:space="preserve">0,970 km nhựa </t>
  </si>
  <si>
    <t xml:space="preserve">2,800 km nhựa </t>
  </si>
  <si>
    <t xml:space="preserve">1,600 km nhựa </t>
  </si>
  <si>
    <t xml:space="preserve">0,5 km nhựa </t>
  </si>
  <si>
    <t xml:space="preserve">0,748 km nhựa </t>
  </si>
  <si>
    <t xml:space="preserve">0,543 km nhựa </t>
  </si>
  <si>
    <t xml:space="preserve">0,721 km nhựa </t>
  </si>
  <si>
    <t xml:space="preserve">0,640 km nhựa </t>
  </si>
  <si>
    <t xml:space="preserve">0,652 km nhựa </t>
  </si>
  <si>
    <t>TPTN</t>
  </si>
  <si>
    <t>XD mời</t>
  </si>
  <si>
    <t>Sỏi đỏ</t>
  </si>
  <si>
    <t>Nhựa</t>
  </si>
  <si>
    <t>Nâng cấp đường Lãnh Binh Tòng</t>
  </si>
  <si>
    <t>437,04md</t>
  </si>
  <si>
    <t>3813/QĐ-UBND 24/10/2014</t>
  </si>
  <si>
    <t>Nâng cấp đường Nguyễn Văn Kiên</t>
  </si>
  <si>
    <t>320,69md</t>
  </si>
  <si>
    <t>3825/QĐ-UBND
24/10/2014</t>
  </si>
  <si>
    <t>Đường sau UBND Thị Trấn</t>
  </si>
  <si>
    <t>1.103,13md</t>
  </si>
  <si>
    <t>3826/QĐ-UBND
24/10/2014</t>
  </si>
  <si>
    <t xml:space="preserve">Đường liên xã Thị Trấn- Gia Lộc </t>
  </si>
  <si>
    <t>1507,84md</t>
  </si>
  <si>
    <t>3807/QĐ-UBND
23/10/2014</t>
  </si>
  <si>
    <t>Lắp đặt hệ thống đèn chiếu sáng đường 787A nối dài</t>
  </si>
  <si>
    <t>400m</t>
  </si>
  <si>
    <t>4434/QĐ-UBND
30/10/2015</t>
  </si>
  <si>
    <t>Đường nối từ đường Nguyễn Du - đường Nguyễn Trọng Cát (Ngang trường mẫu giáo Bông Hồng</t>
  </si>
  <si>
    <t>BTN với chiều dài tuyến 490.68m; bề rộng mặt đường 6m</t>
  </si>
  <si>
    <t>4385/QĐ-UBND
30/10/2015</t>
  </si>
  <si>
    <t>Đường liên xã Thị Trấn- Gia Lộc (cua ngân hàng NN đến ĐT 787)</t>
  </si>
  <si>
    <t xml:space="preserve">Thị trấn Trảng Bàng </t>
  </si>
  <si>
    <t>4386/QĐ-UBND
30/10/2015</t>
  </si>
  <si>
    <t>Đường cây Xộp- Bùi Thanh Vân (Đường Nguyễn Trọng Cát-Bùi Thanh Vân)</t>
  </si>
  <si>
    <t>590,12m BTN, rộng 5m</t>
  </si>
  <si>
    <t>4421/QĐ-UBND
30/10/2015</t>
  </si>
  <si>
    <t>Đường Gia Huỳnh- Thị Trấn</t>
  </si>
  <si>
    <t>2254,25m BTN, rộng 5,5m</t>
  </si>
  <si>
    <t>84/QĐ-UBND
27/01/2016</t>
  </si>
  <si>
    <t>Nâng cấp đường Trưng Nhị</t>
  </si>
  <si>
    <t>292,08m BTN, rộng 6m</t>
  </si>
  <si>
    <t>265/QĐ-UBND
05/02/2016</t>
  </si>
  <si>
    <t>Lắp đặt hệ thống đèn chiếu sáng đường Nguyễn Văn Kiên</t>
  </si>
  <si>
    <t>300m</t>
  </si>
  <si>
    <t>4373/QĐ-UBND
30/10/2015</t>
  </si>
  <si>
    <t>Lắp đặt hệ thống đèn chiếu sáng đường Bùi Thanh Vân</t>
  </si>
  <si>
    <t>1874m</t>
  </si>
  <si>
    <t>4419/QĐ-UBND
30/10/2015</t>
  </si>
  <si>
    <t>Lắp đặt hệ thống đèn chiếu sáng đường Đồng Tiến</t>
  </si>
  <si>
    <t>1473m</t>
  </si>
  <si>
    <t>4372/QĐ-UBND
30/10/2015</t>
  </si>
  <si>
    <t>Lắp đặt hệ thống đèn chiếu sáng đường Huỳnh Thị Hương</t>
  </si>
  <si>
    <t>419m</t>
  </si>
  <si>
    <t>4374/QĐ-UBND
30/10/2015</t>
  </si>
  <si>
    <t>Lắp đặt hệ thống đèn chiếu sáng đường liên xã Thị Trấn- Gia Lộc</t>
  </si>
  <si>
    <t>4375/QĐ-UBND
30/10/2015</t>
  </si>
  <si>
    <t>Bê tông nhựa đường 22/12</t>
  </si>
  <si>
    <t>Làm đường BTN dài 1044,9 mét; đường cấp IV; chiều rộng mặt đường 6 mét; lề 2x3m láng vữa xi măng;</t>
  </si>
  <si>
    <t>Bê tông nhựa đường Nguyễn Trọng Cát</t>
  </si>
  <si>
    <t>Làm đường BTN dài 1.376,89 mét; chiều rộng mặt đường 6 mét; lề 2x3m lát gạch terrazzo</t>
  </si>
  <si>
    <t>Xây dựng công trình công cộng trước trường THPT Nguyễn Trãi</t>
  </si>
  <si>
    <t>Bồi thường, giải tỏa bến xe mới Trảng Bàng</t>
  </si>
  <si>
    <t>Bồi thường diện tích khoảng 3ha</t>
  </si>
  <si>
    <t>Khu trung tâm văn hoá thể dục thể thao huyện</t>
  </si>
  <si>
    <t>Nhà Văn hóa thiếu nhi huyện</t>
  </si>
  <si>
    <t>6150m2</t>
  </si>
  <si>
    <t>Xây dựng công trình công cộng trước trường THPT Nguyễn Trãi (GĐ2)</t>
  </si>
  <si>
    <t>Hệ thống cống nước thải trên địa bàn thị trấn</t>
  </si>
  <si>
    <t>Mở rộng đường Phạm Hùng (từ UBND huyện Hòa Thành đến bệnh viện Hòa Thành)</t>
  </si>
  <si>
    <t>Thị trấn Hòa Thành</t>
  </si>
  <si>
    <t>1180m N</t>
  </si>
  <si>
    <t>1182/QĐ-UBND
30/10/2015</t>
  </si>
  <si>
    <t>Lát gạch vỉa hè đường Lý Thường Kiệt (đoạn từ ngã tư UBND huyện Hòa Thành đến cua Đại trí)</t>
  </si>
  <si>
    <t>Lát gạch vỉa hè 972 m</t>
  </si>
  <si>
    <t>1179/QĐ-UBND
30/10 /2015</t>
  </si>
  <si>
    <t xml:space="preserve">Lát gạch vỉa hè đường Phạm Văn Đồng (đoạn từ ngã tư Ao Hồ đến công viên Hòa Thành)
</t>
  </si>
  <si>
    <t>Lát gạch vỉa hè 2400 m</t>
  </si>
  <si>
    <t>1181/QĐ-UBND
30/10/2015</t>
  </si>
  <si>
    <t>Đường số 16-21-25-27 Nguyễn Văn Linh</t>
  </si>
  <si>
    <t>Xã Long Thành Bắc</t>
  </si>
  <si>
    <t>1402 m N</t>
  </si>
  <si>
    <t>1232/QĐ-UBND
30/10/2015</t>
  </si>
  <si>
    <t>Đường số 23 Nguyễn Văn Linh</t>
  </si>
  <si>
    <t>907 m N</t>
  </si>
  <si>
    <t>1234/QĐ-UBND
30/10/2015</t>
  </si>
  <si>
    <t>Đường số 3 Nguyễn Văn Linh</t>
  </si>
  <si>
    <t>1936 m N</t>
  </si>
  <si>
    <t>1235/QĐ-UBND
30/10/2015</t>
  </si>
  <si>
    <t>Đường số 4 Nguyễn Văn Linh</t>
  </si>
  <si>
    <t>644 m N</t>
  </si>
  <si>
    <t>1236/QĐ-UBND
30/10/2015</t>
  </si>
  <si>
    <t>Đường số 1, 2, 6 - đường Sân Cu</t>
  </si>
  <si>
    <t>1503 m N</t>
  </si>
  <si>
    <t>1237/QĐ-UBND
30/10/2015</t>
  </si>
  <si>
    <t>Đường số 16 và 18 An Dương Vương</t>
  </si>
  <si>
    <t>771 m N</t>
  </si>
  <si>
    <t>1238/QĐ-UBND
30/10/2015</t>
  </si>
  <si>
    <t>Đường số 7, 13, 15 An Dương Vương</t>
  </si>
  <si>
    <t>984 m N</t>
  </si>
  <si>
    <t>1239/QĐ-UBND
30/10/2015</t>
  </si>
  <si>
    <t>Đường số 8 đường Sân Cu</t>
  </si>
  <si>
    <t>681 m N</t>
  </si>
  <si>
    <t>1240/QĐ-UBND
30/10/2015</t>
  </si>
  <si>
    <t>Đường số 10 đường Sân Cu</t>
  </si>
  <si>
    <t>696 m N</t>
  </si>
  <si>
    <t>1304/QĐ-UBND
30/10/2015</t>
  </si>
  <si>
    <t>Láng nhựa hẻm số 7, 9, 11  đường Châu Văn Liêm, ấp Hiệp An, xã Hiệp Tân</t>
  </si>
  <si>
    <t>Xã Hiệp Tân</t>
  </si>
  <si>
    <t>758 m N</t>
  </si>
  <si>
    <t>1177/QĐ-UBND
30/10/2015</t>
  </si>
  <si>
    <t>Láng nhựa hẻm số 9 đường Phạm Văn Đồng, ấp Hiệp Long, xã Hiệp Tân</t>
  </si>
  <si>
    <t>1044 m N</t>
  </si>
  <si>
    <t>1192/QĐ-UBND
30/10/2015</t>
  </si>
  <si>
    <t>Láng nhựa hẻm số 9 đường Lý Thường Kiệt, ấp Hiệp Định, xã Hiệp Tân</t>
  </si>
  <si>
    <t>381 m N</t>
  </si>
  <si>
    <t>1186/QĐ-UBND
30/10/2015</t>
  </si>
  <si>
    <t>Đèn chiếu sáng đường Nguyễn Lương Bằng</t>
  </si>
  <si>
    <t>Xã Trường Đông</t>
  </si>
  <si>
    <t>1184/QĐ-UBND
30/10/2015</t>
  </si>
  <si>
    <t>Đường số 10, đường An Dương Vương</t>
  </si>
  <si>
    <t>295 m N</t>
  </si>
  <si>
    <t>1178/QĐ-UBND
30/10/2015</t>
  </si>
  <si>
    <t>Cải tạo công viên Hòa Thành</t>
  </si>
  <si>
    <t>xây mới nhà vệ sinh, cải tạo hệ thống thoát nước</t>
  </si>
  <si>
    <t>1061/QĐ-UBND 30/3/2016</t>
  </si>
  <si>
    <t>Thoát nước khu vực xung quanh chợ Long Hoa</t>
  </si>
  <si>
    <t>mương thoát nước D100, dài 395,44m</t>
  </si>
  <si>
    <t>1306/QĐ-UBND 30/10/2015</t>
  </si>
  <si>
    <t>Đường số 9 và số 12 Nguyễn Văn Linh</t>
  </si>
  <si>
    <t>láng nhựa 2 lớp TC 3kg/m2</t>
  </si>
  <si>
    <t>1051/QĐ-UBND 30/3/2016</t>
  </si>
  <si>
    <t>Đường số 4 An Dương Vương và đường số 11 Sân Cu</t>
  </si>
  <si>
    <t>1052/QĐ-UBND 30/3/2016</t>
  </si>
  <si>
    <t>Đường số 12 và số 14 An Dương Vương</t>
  </si>
  <si>
    <t>1053/QĐ-UBND 30/3/2016</t>
  </si>
  <si>
    <t>Đường Nguyễn Quốc Gia (đoạn từ đường Nguyễn Chí Thanh đến đường Trần Phú</t>
  </si>
  <si>
    <t>771/QĐ-UBND 16/3/2016</t>
  </si>
  <si>
    <t>Lát gạch vĩa hè đường Nguyễn Văn Linh (đoạn từ đường nguyễn Huệ - Nguyễn Chí Thanh đến đường Trần Phú)</t>
  </si>
  <si>
    <t>lát gạch vỉa hè dài 460,97; lề 2x3cm</t>
  </si>
  <si>
    <t>772/QĐ-UBND 16/3/2016</t>
  </si>
  <si>
    <t>Đường dọc 7 ấp Long Thới, xã Long Thành Trung (đoạn từ đường số 77 đến đường số 59 Nguyễn Chí Thanh)</t>
  </si>
  <si>
    <t>Xã Long Thành Trung</t>
  </si>
  <si>
    <t>1060/QĐ-UBND 30/3/2016</t>
  </si>
  <si>
    <t>Láng nhựa đường Phạm Thái Bường, ấp Long Hiệp, xã Hiệp Tân</t>
  </si>
  <si>
    <t>láng nhựa 2 lớp TC 4.5kg/m2</t>
  </si>
  <si>
    <t>1054/QĐ-UBND 30/3/2016</t>
  </si>
  <si>
    <t>Láng nhựa đường số 12 đường Châu Văn Liêm, ấp Hiệp Long, xã Hiệp Tân</t>
  </si>
  <si>
    <t>1055/QĐ-UBND 30/3/2016</t>
  </si>
  <si>
    <t>Láng nhựa đường số 10 đường Châu Văn Liêm, ấp Hiệp Long, xã Hiệp Tân</t>
  </si>
  <si>
    <t>1056/QĐ-UBND 30/3/2016</t>
  </si>
  <si>
    <t>Láng nhựa đường số 4 đường Lạc Long Quân, ấp Hiệp Hòa, xã Hiệp Tân</t>
  </si>
  <si>
    <t>1059/QĐ-UBND 30/3/2016</t>
  </si>
  <si>
    <t>Đường 83 Trần Phú (đường 55,56 Phạm Hùng)</t>
  </si>
  <si>
    <t>1064/QĐ-UBND 30/3/2016</t>
  </si>
  <si>
    <t>Đường 87 Trần Phú (đường 60 Phạm Hùng)</t>
  </si>
  <si>
    <t>1065/QĐ-UBND 30/3/2016</t>
  </si>
  <si>
    <t>Đường dọc 8 ấp Long Thới, xã Long Thành Trung (đoạn từ đường Ranh Thị trấn-Long Thành Trung đến đường số 73 Nguyễn Chí Thanh)</t>
  </si>
  <si>
    <t>773/QĐ-UBND 16/3/2016</t>
  </si>
  <si>
    <t>Đường số 85 Trần Phú (đường 57, 58 Phạm Hùng)</t>
  </si>
  <si>
    <t>1063/QĐ-UBND 30/3/2016</t>
  </si>
  <si>
    <t>Láng nhựa đường số 6 đường Châu Văn Liêm, ấp Hiệp Long, xã Hiệp Tân</t>
  </si>
  <si>
    <t>láng nhựa 3 lớp TC 4,5kg/m2</t>
  </si>
  <si>
    <t>1058/QĐ-UBND 30/3/2016</t>
  </si>
  <si>
    <t>Đường số 73 (đoạn từ đường Trần Phú đến đường Tôn Đức Thắng)</t>
  </si>
  <si>
    <t>1062/QĐ-UBND 30/3/2016</t>
  </si>
  <si>
    <t>Láng nhựa đường số 8 đường Châu Văn Liêm, ấp Hiệp Long, xã Hiệp Tân</t>
  </si>
  <si>
    <t>1057/QĐ-UBND 30/3/2016</t>
  </si>
  <si>
    <t>Lát gạch vĩa hè đường tỉnh 797 (đoạn từ Báo Quốc Từ đến của 1 chợ Long Hoa thuộc dự án nâng cấp đường tỉnh 797 đoạn qua chợ Long Hoa-phần khối lượng còn lại)</t>
  </si>
  <si>
    <t>Lát gạch vỉa hè 2x8 mét, diện tích 1638,93m2</t>
  </si>
  <si>
    <t>Láng bê tông nhựa, lát gạch vỉa hè đường Âu Cơ, xã Hiệp Tân, huyện Hòa Thành</t>
  </si>
  <si>
    <t>Dài: 932 mét; mặt đường BTN hạt mịn dày 3cm, rộng 9,0 mét; lát gạch terrazzo 2x0,8 m</t>
  </si>
  <si>
    <t>Nâng cấp mở rộng Đường Thượng Thâu Thanh (đoạn từ đường Phạm Hùng đến đường Tôn Đức Thắng)</t>
  </si>
  <si>
    <t>Dài: 264,87 mét; mặt đường bê tông nhựa nóng, rộng 10,5m</t>
  </si>
  <si>
    <t>Nâng cấp mở rộng đường Châu Văn Liêm (đoạn từ đường Phạm Văn Đồng đến đường Lý Thường Kiệt)</t>
  </si>
  <si>
    <t xml:space="preserve">L= 1.410 mét; </t>
  </si>
  <si>
    <t>Đường chợ Hiệp Trường</t>
  </si>
  <si>
    <t>L= 1792mN, bmđ= 5-6m; lề sỏi đỏ 2x0,5m; cống thoát nước H30; cọc tiêu và biển báo</t>
  </si>
  <si>
    <t>Đường số 183 Hiệp Trường</t>
  </si>
  <si>
    <t>L= 850mN, bmđ=6m; lề sỏi đỏ 2x0,5m; cống thoát nước H30; cọc tiêu và biển báo</t>
  </si>
  <si>
    <t>Đường số 4 Hiệp Hòa</t>
  </si>
  <si>
    <t>L=256m BTXM M250, b= 3,5m, lề sỏi đỏ 2x0,75m; cống thoát nước H30; cọc tiêu và biển báo</t>
  </si>
  <si>
    <t>Đường số 34 Hiệp Định</t>
  </si>
  <si>
    <t>Bê tông xi măng M250 dài 560m: mặt rộng 4m, lề sỏi đỏ 2x0,75m; cống thoát nước H30; cọc tiêu và biển báo.</t>
  </si>
  <si>
    <t>Đường số 2 Hiệp Hòa</t>
  </si>
  <si>
    <t xml:space="preserve">Bê tông xi măng M250 dài 305m: mặt rộng 4m, lề sỏi đỏ 2x0,75m; biển báo. </t>
  </si>
  <si>
    <t>Đường số 12 Hiệp Hòa</t>
  </si>
  <si>
    <t>Láng nhựa TC 3kg/m2 dài 609m: mặt rộng 3,5m; lề sỏi đỏ 2x0,75m; cống thoát nước H30; cọc tiêu và biển báo.</t>
  </si>
  <si>
    <t>Đường số 74 Hiệp Hòa</t>
  </si>
  <si>
    <t>Láng nhựa TC 3kg/m2 dài 368m: mặt rộng 3,5m; lề sỏi đỏ 2x0,75m; cống thoát nước H30; cọc tiêu và biển báo.</t>
  </si>
  <si>
    <t>Đường số 82 Hiệp Hòa</t>
  </si>
  <si>
    <t>Láng nhựa TC 4,5kg/m2 dài 247m: mặt rộng 3,5m; lề sỏi đỏ 2x0,75m; cống thoát nước H30; cọc tiêu và biển báo.</t>
  </si>
  <si>
    <t>Đường số 204 Hiệp Trường</t>
  </si>
  <si>
    <t>Láng nhựa TC 4,5kg/m2 dài 335m: mặt rộng 3,5m; lề sỏi đỏ 2x0,75m; cống thoát nước H30; cọc tiêu và biển báo.</t>
  </si>
  <si>
    <t>Đường số 254 Hiệp Trường</t>
  </si>
  <si>
    <t xml:space="preserve">Láng nhựa TC 4,5kg/m2 dài 435m: mặt rộng 3,5m; lề sỏi đỏ 2x0,75m; cống thoát nước H30; cọc tiêu và biển báo. </t>
  </si>
  <si>
    <t>Đường số 226 Hiệp Trường</t>
  </si>
  <si>
    <t xml:space="preserve">Láng nhựa TC 266kg/m2 dài 315m: mặt rộng 3,5m; lề sỏi đỏ 2x0,75m; cống thoát nước H30; cọc tiêu và biển báo. </t>
  </si>
  <si>
    <t>Đường số 100 Đường Trần Phú</t>
  </si>
  <si>
    <t xml:space="preserve">Dài 800,45m, láng nhựa TC 3.0 Kg/m2 rộng 3,5m. </t>
  </si>
  <si>
    <t>Đường số 102 Đường Trần Phú</t>
  </si>
  <si>
    <t>Dài 793,84m, láng nhựa TC 3.0 kg/m2 rộng 3,5m.</t>
  </si>
  <si>
    <t>Đường Phan Văn Đáng nối dài</t>
  </si>
  <si>
    <t>Dài 746,8m, láng nhựa TC 3.0 kg/m2 rộng 3,5m.</t>
  </si>
  <si>
    <t>Đường số 94, 96, 98 đường Trần Phú</t>
  </si>
  <si>
    <t xml:space="preserve">Dài 1.488,89m, láng nhựa TC 3.0 kg/m2 rộng 3,5m. </t>
  </si>
  <si>
    <t>Đường số 80, 84, 86 đường Trần Phú</t>
  </si>
  <si>
    <t xml:space="preserve">Dài 996,03m, láng nhựa TC 3.0 kg/m2 rộng 3,5m. </t>
  </si>
  <si>
    <t>Đường số 88, 90, 92 đường Trần Phú</t>
  </si>
  <si>
    <t>Dài 1.102,96m, láng nhựa TC 3.0 kg/m2 rộng 3,5m.</t>
  </si>
  <si>
    <t>1</t>
  </si>
  <si>
    <t>Chợ Gò Dầu</t>
  </si>
  <si>
    <t>2934m2</t>
  </si>
  <si>
    <t>Bê tông xi măng đường nối từ đường Dương Văn Nốt đến ấp Trâm Vàng 1 xã Thanh Phước</t>
  </si>
  <si>
    <t>Làm đường BTXM dài 379 mét; chiều rộng mặt đường 4 mét.</t>
  </si>
  <si>
    <t>3</t>
  </si>
  <si>
    <t>Bê tông xi măng đường hẻm số 7, đường Hùng Vương</t>
  </si>
  <si>
    <t xml:space="preserve">Làm đường BTXM dài 449,58 mét; chiều rộng mặt đường 3,5mét. Bố trí mương thoát nước rộng 0,7 mét giữa tim đường. </t>
  </si>
  <si>
    <t>Bê tông xi măng đường hẻm số 8, đường Hùng Vương</t>
  </si>
  <si>
    <t>Làm đường BTXM dài 664,8 mét; chiều rộng mặt đường trung bình từ 3,5mét đến 5,0 mét. Bố trí mương thoát nước rộng 0,7 mét giữa tim đường.</t>
  </si>
  <si>
    <t>5</t>
  </si>
  <si>
    <t>Bê tông nhựa đường Huỳnh Thúc Kháng</t>
  </si>
  <si>
    <t>Làm đường BTN dài 402 mét; chiều rộng mặt đường 3 mét.</t>
  </si>
  <si>
    <t>6</t>
  </si>
  <si>
    <t>Lát gạch và bê tông xi măng vỉa hè đường Lê Văn Thới và đường Hồ Văn Suối.</t>
  </si>
  <si>
    <t>7</t>
  </si>
  <si>
    <t>Nâng cấp, mở rộng đường Lê Hồng Phong.</t>
  </si>
  <si>
    <t>8</t>
  </si>
  <si>
    <t>Lát gạch vỉa hè, hệ thống chiếu sáng đường Lê Hồng Phong</t>
  </si>
  <si>
    <t>Dài 1.700m, rộng 1,5x2; Tổng diện tích lát gạch 5.100m2; Bố trí hệ thống chiếu sáng</t>
  </si>
  <si>
    <t>9</t>
  </si>
  <si>
    <t>Sửa chữa đường Hùng Vương</t>
  </si>
  <si>
    <t>Diện tích sửa chữa 2.000m2</t>
  </si>
  <si>
    <t>10</t>
  </si>
  <si>
    <t>Láng nhựa đường Dương Văn Nốt nối dài tới xã Thanh Phước</t>
  </si>
  <si>
    <t>Chiều dài 300m; rộng 6m; có hạng mục di dời trụ điện</t>
  </si>
  <si>
    <t>11</t>
  </si>
  <si>
    <t>Hệ thống chiếu sáng và láng nhựa đường Nam Kì Khởi Nghĩa (Quốc Linh)</t>
  </si>
  <si>
    <t>Chiều dài 400m; rộng 5m</t>
  </si>
  <si>
    <t>12</t>
  </si>
  <si>
    <t>BTXM hẻm số 7 QL22A</t>
  </si>
  <si>
    <t>Chiều dài 338m; rộng 3,5m; có hệ thống thoát nước dọc tuyến</t>
  </si>
  <si>
    <t>13</t>
  </si>
  <si>
    <t>BTXM hẻm số 9 QL22A</t>
  </si>
  <si>
    <t>Chiều dài 204m; rộng 3,5m; có hệ thống thoát nước dọc tuyến</t>
  </si>
  <si>
    <t>14</t>
  </si>
  <si>
    <t>Láng nhựa đường nối Huỳnh Công Thắng đến trường mẫu giáo thị trấn</t>
  </si>
  <si>
    <t>Chiều dài 300m; rộng 4m</t>
  </si>
  <si>
    <t>15</t>
  </si>
  <si>
    <t>Bê tông xi măng nhánh rẽ Ô1, Ô 2 Thanh Hà</t>
  </si>
  <si>
    <t>Chiều dài 700m; rộng 40; có hệ thống thoát nước dọc tuyến</t>
  </si>
  <si>
    <t>16</t>
  </si>
  <si>
    <t xml:space="preserve">Bê tông xi măng đường Ô 5 Thanh Hà </t>
  </si>
  <si>
    <t>Chiều dài 450m; rộng 3,5m; có hệ thống thoát nước dọc tuyến</t>
  </si>
  <si>
    <t>17</t>
  </si>
  <si>
    <t>BTXM hêm số 7 QL22B</t>
  </si>
  <si>
    <t>Chiều dài 300m; rộng 4m; có hệ thống thoát nước dọc tuyến</t>
  </si>
  <si>
    <t>18</t>
  </si>
  <si>
    <t>Hệ thống chiếu sáng đường Hùng Vương</t>
  </si>
  <si>
    <t>60 bóng</t>
  </si>
  <si>
    <t>19</t>
  </si>
  <si>
    <t>Hệ thống chiếu sáng Trần Quốc Đại, Nguyễn Hữu Thọ, Trần Thị Sanh</t>
  </si>
  <si>
    <t>24 bóng</t>
  </si>
  <si>
    <t>20</t>
  </si>
  <si>
    <t>Hệ thống chiếu sáng hẻm số 7 Hùng Vương</t>
  </si>
  <si>
    <t>1.456,49m  BTN, rộng 5,5m</t>
  </si>
  <si>
    <t>Cầu Gò Kén</t>
  </si>
  <si>
    <t>Hệ thống thoát nước thị trấn Hòa Thành</t>
  </si>
  <si>
    <t>Mở rộng đường Nguyễn Văn Linh (đoạn từ ngã tư xã Long Thành Băc đến UBND xã Trường Đông)</t>
  </si>
  <si>
    <t>HUYỆN TRẢNG BÀNG</t>
  </si>
  <si>
    <t>HUYỆN HÒA THÀNH</t>
  </si>
  <si>
    <t>HUYỆN GÒ DẦU</t>
  </si>
  <si>
    <t>2017</t>
  </si>
  <si>
    <t>C</t>
  </si>
  <si>
    <t>HỖ TRỢ KHÁC</t>
  </si>
  <si>
    <t>Đường 785-Giồng Cà, xã Bình Minh (GĐ 1)</t>
  </si>
  <si>
    <t>Trạm Y tế phường IV</t>
  </si>
  <si>
    <t>Trường TH Lê Văm Tám</t>
  </si>
  <si>
    <t>Nâng cấp đường số 6 (đường Nguyễn Văn Bạch), khu dân cư số 1, phường 3, thành phố Tây Ninh</t>
  </si>
  <si>
    <t>Đường 785 – Giồng Cà, xã Bình Minh (đoạn từ Km2+140 đến K5+850)</t>
  </si>
  <si>
    <t>Trường THCS Hiệp Ninh - Phường Hiệp Ninh</t>
  </si>
  <si>
    <t>Trường mầm non Thực Hành</t>
  </si>
  <si>
    <t>Mương thoát nước xã Long Thành Bắc</t>
  </si>
  <si>
    <t xml:space="preserve"> Đường Hóc Trâm</t>
  </si>
  <si>
    <t xml:space="preserve">Xây mới hội trường khối đoàn thể huyện Hòa Thành </t>
  </si>
  <si>
    <t>Thoát nước chợ Long Hải</t>
  </si>
  <si>
    <t>Trường Mầm non Rạng Đông</t>
  </si>
  <si>
    <t>Trường mầm non Hiệp Tân</t>
  </si>
  <si>
    <t>Xây mới Phòng Giáo dục và Đào tạo huyện</t>
  </si>
  <si>
    <t>Trụ sở Đảng ủy-UBND xã Hiệp Tân</t>
  </si>
  <si>
    <t>Đường lộ 20 xã Trường Đông</t>
  </si>
  <si>
    <t>Trường TH Trường Hòa A (CQG)</t>
  </si>
  <si>
    <t>Sửa chữa trường THCS Trường Hòa</t>
  </si>
  <si>
    <t>HUYỆN CHÂU THÀNH</t>
  </si>
  <si>
    <t>Thanh toán khối lượng đã và đang thực hiện</t>
  </si>
  <si>
    <t>Nâng cấp đường liên xã An Cơ - Phước Vinh</t>
  </si>
  <si>
    <t>Đường huyện 5 (đoạn từ ngã tư Phước Vinh đến bến Cây Ổi)</t>
  </si>
  <si>
    <t>Đường đến căn cứ Huyện ủy xã Hảo Đước</t>
  </si>
  <si>
    <t>Đường huyện 21 -Lộ Nam Dương liên xã Hảo Đước- An Cơ</t>
  </si>
  <si>
    <t>Đường huyện 3 (đường liên xã Thị trấn-Thái Bình)</t>
  </si>
  <si>
    <t>Đường từ quán Tư Tùng đến bến Bà Tài xã Biên Giới</t>
  </si>
  <si>
    <t>Đường 781 qua đường Hoàng Lê Kha (liên xã Trí Bình-Thị trấn)</t>
  </si>
  <si>
    <t xml:space="preserve">Trường Tiểu học Đồng Khởi-Tua Hai </t>
  </si>
  <si>
    <t>Nâng cấp Trụ sở UBND xã Thanh Điền</t>
  </si>
  <si>
    <t>HUYỆN DƯƠNG MINH CHÂU</t>
  </si>
  <si>
    <t xml:space="preserve">Xây mới Trụ sở huyện ủy Dương Minh Châu </t>
  </si>
  <si>
    <t>Đường nối trung tâm 2 xã Cầu Khởi -Lộc Ninh</t>
  </si>
  <si>
    <t>Nhựa hóa tuyến đường vào xóm dân tộc</t>
  </si>
  <si>
    <t xml:space="preserve"> Đường Tầm Lanh -Truông Mít</t>
  </si>
  <si>
    <t>Cống qua kênh K1+425 TN1</t>
  </si>
  <si>
    <t>Đường nối trung tâm hành chính xã Suối Đá với trung tâm hành chính huyện (ĐH10)</t>
  </si>
  <si>
    <t>Đường ĐH 13 (đoạn đầu từ đường ĐT 781 - nghĩa trang liên xã Suối Đá, Phan, Thị trấn)</t>
  </si>
  <si>
    <t>Kênh tiêu Bàu Cối - Kênh Tây, hạng mục bờ kè thượng và hạ lưu cầu Xa Cách</t>
  </si>
  <si>
    <t>Đường nối trung tâm hai xã Phước Ninh - Phước Minh (ĐH9)</t>
  </si>
  <si>
    <t>Nhựa đường Liên xã Lộc Hưng (Cây Dương) - Trung Hưng Củ Chi</t>
  </si>
  <si>
    <t>Trường mầm non Trảng Bàng</t>
  </si>
  <si>
    <t>Cầu qua Kênh Đông tại km21+ 440</t>
  </si>
  <si>
    <t>Cầu bắc qua kênh Đông (đường Lộc Phước - sông Lô)</t>
  </si>
  <si>
    <t>Cầu bắc qua kênh Đông (HL12)</t>
  </si>
  <si>
    <t>Nâng cấp đường cầu xe (đường CMMN)</t>
  </si>
  <si>
    <t>Láng nhưa Đường đình Phước Hậu</t>
  </si>
  <si>
    <t xml:space="preserve">Trụ sở làm việc Huyện ủy Gò Dầu </t>
  </si>
  <si>
    <t>Đường đến trung tâm xã Bàu Đồn</t>
  </si>
  <si>
    <t xml:space="preserve">Trụ sở Đảng ủy, HĐND - UBND xã Thanh Phước </t>
  </si>
  <si>
    <t>Láng nhựa đường Cầu Thí-Cây Da</t>
  </si>
  <si>
    <t>Láng nhựa đường vào khu di tích lịch sử Năm Trại</t>
  </si>
  <si>
    <t>Nâng cấp mở rộng đường Phước Thạnh (điểm đầu cầu Phước Thạnh - điểm cuối ngã ba Phước Thạnh)</t>
  </si>
  <si>
    <t>HUYỆN BẾN CẦU</t>
  </si>
  <si>
    <r>
      <t xml:space="preserve">Láng nhựa đường vào trường TH Thị trấn Bến Cầu </t>
    </r>
  </si>
  <si>
    <t>Trụ sở làm việc UBND xã An Thạnh</t>
  </si>
  <si>
    <t>Xây dựng 04 phòng làm việc và  chức năng (02 trệt, 02 lầu) Trường THCS xã Long Chữ</t>
  </si>
  <si>
    <t>Láng nhựa tuyến đường từ trường TH Thị trấn đến công ty Mai Linh</t>
  </si>
  <si>
    <t>Sỏi phún tuyến đường LC07 (đoạn từ Thánh Thất Long Chữ đi Hố Đồn)</t>
  </si>
  <si>
    <t>Láng nhựa tuyến đường Long Giang 8 (điểm đầu đường LG-LP điểm cuối giáp đường Bàu Nổ-Long Tân)</t>
  </si>
  <si>
    <t>Nâng cấp tuyến đường từ TL786 đi Bàu Tượng ấp Long Giao</t>
  </si>
  <si>
    <t>Nhựa hóa đường Tiên Thuận 15</t>
  </si>
  <si>
    <t>Nhựa hóa đường An Thạnh 3 (đoạn từ nhà ông Trai đến bến ông Kiểm) xã An Thạnh</t>
  </si>
  <si>
    <t>Nhựa hóa tuyến đường Long Chữ 10 (từ Văn phòng ấp Long Thạnh đến Bến Cây Trám)</t>
  </si>
  <si>
    <t xml:space="preserve">Xây dựng 04 phòng làm việc và chức năng (02 trệt, 02 lầu) Trường THCS xã Long Chữ </t>
  </si>
  <si>
    <t>Láng nhựa đường HBC05 (từ ngã ba cao su đến ranh Ninh Điền)</t>
  </si>
  <si>
    <t>Láng nhựa tuyến đường 1075-KP4-TTBC (từ nhà ông 6 Cửa đến thi hành án)</t>
  </si>
  <si>
    <t>Xây dựng 03 phòng học lầu trường THCS Tiên Thuận</t>
  </si>
  <si>
    <t>Trụ sở làm việc Ban chỉ huy quân sự xã Lợi Thuận</t>
  </si>
  <si>
    <t>Nhựa hóa tuyến đường từ ấp Bàu Tràm Lớn đi ấp Bàu Tép (HBC14 đến HBC02)</t>
  </si>
  <si>
    <t>Nhựa hóa tuyến đường từ ấp Xóm Lò đi Bàu Tràm Nhỏ</t>
  </si>
  <si>
    <t xml:space="preserve">Xây dựng các hạng mục Trung tâm văn hóa huyện (nhà thi đấu, nhà hát, hồ bơi, đường nội bộ và đường vào TTVH) </t>
  </si>
  <si>
    <t>HUYỆN TÂN BIÊN</t>
  </si>
  <si>
    <t>Nâng cấp đường Thạnh Tây - Hòa Hiệp</t>
  </si>
  <si>
    <t>Nâng cấp Đường Thạnh Tây - Hòa Hiệp ( K7+100 - K9+800)</t>
  </si>
  <si>
    <t>Đường Thanh An xã Mỏ Công</t>
  </si>
  <si>
    <t>Đường liên xã Thạnh Tây - Tân Bình</t>
  </si>
  <si>
    <t>Đường Cần Đăng - Trảng Dòng (tuyến tránh cụm 3- dân sinh ra hướng bến 5 Chỉ)</t>
  </si>
  <si>
    <t>Đường ngã ba cây sến Thạnh Tây - Hòa Hiệp</t>
  </si>
  <si>
    <t>Trụ sở làm việc UBND Thị trấn</t>
  </si>
  <si>
    <t>Trụ sở làm việc UBND xã Tân Bình</t>
  </si>
  <si>
    <t>Trụ sở làm việc công an, xã đội xã Tân Phong</t>
  </si>
  <si>
    <t>Đồn Công an thị trấn Tân Biên</t>
  </si>
  <si>
    <t>Trường mẫu giáo 2-9</t>
  </si>
  <si>
    <t>HUYỆN TÂN CHÂU</t>
  </si>
  <si>
    <t>Trạm Y tế xã Tân Hiệp</t>
  </si>
  <si>
    <t>Trường MG Tân Đông</t>
  </si>
  <si>
    <t>Đường ấp 6 -Suối Dây</t>
  </si>
  <si>
    <t>Nhà bia liệt sĩ xã Tân Đông</t>
  </si>
  <si>
    <t>Khu dân cư số 2 ấp Tân Lâm xã Tân Hà-Đầu tư đường giao thông nông thôn nội bộ cho khu dân cư</t>
  </si>
  <si>
    <t>Đường Tầm phô- Sân bay (ĐH812)</t>
  </si>
  <si>
    <t>Đường N4 -Tân Thành</t>
  </si>
  <si>
    <t>Sửa chữa 09 tuyến đường GTNT xã Tân Hưng (THU.91, THU.92, THU.93, THU.94, THU.95, THU.96, THU.97, THU.98, THU.99).</t>
  </si>
  <si>
    <t>Đường ĐH.807 (đường thanh niên).</t>
  </si>
  <si>
    <t>Sửa chữa nâng cấp đường Th.827 (đường ĐH.03 cũ).</t>
  </si>
  <si>
    <t>Xây dựng mới trụ sở UBND xã Tân Hà.</t>
  </si>
  <si>
    <t>Đường giao thông nội thị giai đoạn 2</t>
  </si>
  <si>
    <t>Xây dựng mới trụ sở UBND xã Suối Ngô.</t>
  </si>
  <si>
    <t>xã Bình Minh</t>
  </si>
  <si>
    <t>Phường 2</t>
  </si>
  <si>
    <t>Phường Hiệp Ninh</t>
  </si>
  <si>
    <t>Phường 1</t>
  </si>
  <si>
    <t>xã Long Thành Bắc</t>
  </si>
  <si>
    <t>xã Trường Tây</t>
  </si>
  <si>
    <t>Hiệp Tân</t>
  </si>
  <si>
    <t>Trường Đông</t>
  </si>
  <si>
    <t>xã Lộc Hưng - Trung Hưng</t>
  </si>
  <si>
    <t>TT Trảng Bàng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</si>
</sst>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_(* #,##0.000_);_(* \(#,##0.000\);_(* &quot;-&quot;??_);_(@_)"/>
  </numFmts>
  <fonts count="46">
    <font>
      <sz val="11"/>
      <color indexed="8"/>
      <name val="Arial"/>
      <family val="2"/>
    </font>
    <font>
      <sz val="10"/>
      <name val="Arial"/>
      <family val="2"/>
    </font>
    <font>
      <sz val="13"/>
      <name val="Times New Roman"/>
      <family val="1"/>
    </font>
    <font>
      <sz val="12"/>
      <name val="Times New Roman"/>
      <family val="1"/>
    </font>
    <font>
      <b/>
      <sz val="8"/>
      <name val="Tahoma"/>
      <family val="2"/>
    </font>
    <font>
      <sz val="8"/>
      <name val="Tahoma"/>
      <family val="2"/>
    </font>
    <font>
      <b/>
      <sz val="9"/>
      <name val="Tahoma"/>
      <family val="2"/>
    </font>
    <font>
      <sz val="9"/>
      <name val="Tahoma"/>
      <family val="2"/>
    </font>
    <font>
      <b/>
      <sz val="13"/>
      <name val="Times New Roman"/>
      <family val="1"/>
    </font>
    <font>
      <i/>
      <sz val="13"/>
      <name val="Times New Roman"/>
      <family val="1"/>
    </font>
    <font>
      <vertAlign val="superscript"/>
      <sz val="13"/>
      <name val="Times New Roman"/>
      <family val="1"/>
    </font>
    <font>
      <b/>
      <i/>
      <sz val="13"/>
      <name val="Times New Roman"/>
      <family val="1"/>
    </font>
    <font>
      <i/>
      <sz val="12"/>
      <name val="Times New Roman"/>
      <family val="1"/>
    </font>
    <font>
      <vertAlign val="superscript"/>
      <sz val="12"/>
      <name val="Times New Roman"/>
      <family val="1"/>
    </font>
    <font>
      <b/>
      <sz val="16"/>
      <name val="Times New Roman"/>
      <family val="1"/>
    </font>
    <font>
      <sz val="16"/>
      <name val="Times New Roman"/>
      <family val="1"/>
    </font>
    <font>
      <sz val="14"/>
      <name val="Times New Roman"/>
      <family val="1"/>
    </font>
    <font>
      <b/>
      <sz val="14"/>
      <name val="Times New Roman"/>
      <family val="1"/>
    </font>
    <font>
      <b/>
      <i/>
      <sz val="14"/>
      <name val="Times New Roman"/>
      <family val="1"/>
    </font>
    <font>
      <sz val="11"/>
      <color indexed="8"/>
      <name val="Calibri"/>
      <family val="2"/>
    </font>
    <font>
      <sz val="12"/>
      <name val="Arial"/>
      <family val="2"/>
    </font>
    <font>
      <sz val="10"/>
      <name val="Times New Roman"/>
      <family val="1"/>
    </font>
    <font>
      <sz val="10"/>
      <name val="VNI-Times"/>
      <family val="0"/>
    </font>
    <font>
      <i/>
      <sz val="14"/>
      <color indexed="10"/>
      <name val="Times New Roman"/>
      <family val="1"/>
    </font>
    <font>
      <b/>
      <sz val="10"/>
      <name val="Tahoma"/>
      <family val="2"/>
    </font>
    <font>
      <sz val="10"/>
      <name val="Tahoma"/>
      <family val="2"/>
    </font>
    <font>
      <i/>
      <sz val="14"/>
      <name val="Times New Roman"/>
      <family val="1"/>
    </font>
    <font>
      <vertAlign val="subscript"/>
      <sz val="13"/>
      <name val="Times New Roman"/>
      <family val="1"/>
    </font>
    <font>
      <sz val="13"/>
      <color indexed="10"/>
      <name val="Times New Roman"/>
      <family val="1"/>
    </font>
    <font>
      <sz val="11"/>
      <color indexed="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right/>
      <top/>
      <bottom style="thin"/>
    </border>
    <border>
      <left style="thin"/>
      <right style="thin"/>
      <top style="thin"/>
      <bottom style="thin"/>
    </border>
    <border>
      <left/>
      <right style="thin"/>
      <top style="thin"/>
      <bottom style="thin"/>
    </border>
    <border>
      <left style="thin"/>
      <right style="thin"/>
      <top style="hair"/>
      <bottom style="thin"/>
    </border>
    <border>
      <left style="thin"/>
      <right style="thin"/>
      <top/>
      <bottom style="hair"/>
    </border>
    <border>
      <left style="thin"/>
      <right style="thin"/>
      <top/>
      <bottom/>
    </border>
    <border>
      <left style="thin"/>
      <right style="thin"/>
      <top style="hair"/>
      <bottom/>
    </border>
    <border>
      <left style="thin"/>
      <right style="thin"/>
      <top style="thin"/>
      <bottom style="hair"/>
    </border>
    <border>
      <left style="thin"/>
      <right/>
      <top style="thin"/>
      <bottom style="hair"/>
    </border>
    <border>
      <left/>
      <right/>
      <top style="thin"/>
      <bottom/>
    </border>
    <border>
      <left/>
      <right style="thin"/>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2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3"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3" fillId="0" borderId="9" applyNumberFormat="0" applyFill="0" applyAlignment="0" applyProtection="0"/>
    <xf numFmtId="0" fontId="29" fillId="0" borderId="0" applyNumberFormat="0" applyFill="0" applyBorder="0" applyAlignment="0" applyProtection="0"/>
  </cellStyleXfs>
  <cellXfs count="340">
    <xf numFmtId="0" fontId="0" fillId="0" borderId="0" xfId="0" applyAlignment="1">
      <alignment/>
    </xf>
    <xf numFmtId="0" fontId="2" fillId="0" borderId="10" xfId="0" applyFont="1" applyFill="1" applyBorder="1" applyAlignment="1">
      <alignment horizontal="center" vertical="center" wrapText="1"/>
    </xf>
    <xf numFmtId="172" fontId="2" fillId="0" borderId="10" xfId="45" applyNumberFormat="1" applyFont="1" applyFill="1" applyBorder="1" applyAlignment="1">
      <alignment vertical="center" wrapText="1"/>
    </xf>
    <xf numFmtId="3" fontId="2" fillId="0" borderId="10" xfId="0" applyNumberFormat="1" applyFont="1" applyFill="1" applyBorder="1" applyAlignment="1">
      <alignment vertical="center" wrapText="1"/>
    </xf>
    <xf numFmtId="172"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172" fontId="2" fillId="0" borderId="10" xfId="47" applyNumberFormat="1" applyFont="1" applyFill="1" applyBorder="1" applyAlignment="1">
      <alignment horizontal="center" vertical="center"/>
    </xf>
    <xf numFmtId="172" fontId="2" fillId="0" borderId="10" xfId="45" applyNumberFormat="1" applyFont="1" applyFill="1" applyBorder="1" applyAlignment="1">
      <alignment vertical="center"/>
    </xf>
    <xf numFmtId="1" fontId="8" fillId="0" borderId="0" xfId="67" applyNumberFormat="1" applyFont="1" applyFill="1" applyAlignment="1">
      <alignment vertical="center" wrapText="1"/>
      <protection/>
    </xf>
    <xf numFmtId="1" fontId="2" fillId="0" borderId="0" xfId="67" applyNumberFormat="1" applyFont="1" applyFill="1" applyAlignment="1">
      <alignment vertical="center" wrapText="1"/>
      <protection/>
    </xf>
    <xf numFmtId="1" fontId="9" fillId="0" borderId="0" xfId="67" applyNumberFormat="1" applyFont="1" applyFill="1" applyAlignment="1">
      <alignment vertical="center" wrapText="1"/>
      <protection/>
    </xf>
    <xf numFmtId="1" fontId="9" fillId="0" borderId="11" xfId="67" applyNumberFormat="1" applyFont="1" applyFill="1" applyBorder="1" applyAlignment="1">
      <alignment vertical="center" wrapText="1"/>
      <protection/>
    </xf>
    <xf numFmtId="1" fontId="9" fillId="0" borderId="0" xfId="67" applyNumberFormat="1" applyFont="1" applyFill="1" applyBorder="1" applyAlignment="1">
      <alignment vertical="center" wrapText="1"/>
      <protection/>
    </xf>
    <xf numFmtId="3" fontId="2" fillId="0" borderId="0" xfId="67" applyNumberFormat="1" applyFont="1" applyFill="1" applyBorder="1" applyAlignment="1">
      <alignment horizontal="center" vertical="center" wrapText="1"/>
      <protection/>
    </xf>
    <xf numFmtId="3" fontId="2" fillId="0" borderId="12" xfId="67" applyNumberFormat="1" applyFont="1" applyFill="1" applyBorder="1" applyAlignment="1" quotePrefix="1">
      <alignment horizontal="center" vertical="center" wrapText="1"/>
      <protection/>
    </xf>
    <xf numFmtId="3" fontId="2" fillId="0" borderId="0" xfId="67" applyNumberFormat="1" applyFont="1" applyFill="1" applyBorder="1" applyAlignment="1">
      <alignment vertical="center" wrapText="1"/>
      <protection/>
    </xf>
    <xf numFmtId="1" fontId="2" fillId="0" borderId="12" xfId="67" applyNumberFormat="1" applyFont="1" applyFill="1" applyBorder="1" applyAlignment="1">
      <alignment horizontal="right" vertical="center"/>
      <protection/>
    </xf>
    <xf numFmtId="1" fontId="2" fillId="0" borderId="0" xfId="67" applyNumberFormat="1" applyFont="1" applyFill="1" applyAlignment="1">
      <alignment vertical="center"/>
      <protection/>
    </xf>
    <xf numFmtId="1" fontId="2" fillId="11" borderId="0" xfId="67" applyNumberFormat="1" applyFont="1" applyFill="1" applyAlignment="1">
      <alignment vertical="center"/>
      <protection/>
    </xf>
    <xf numFmtId="1" fontId="11" fillId="24" borderId="0" xfId="67" applyNumberFormat="1" applyFont="1" applyFill="1" applyAlignment="1">
      <alignment vertical="center"/>
      <protection/>
    </xf>
    <xf numFmtId="1" fontId="11" fillId="0" borderId="0" xfId="67" applyNumberFormat="1" applyFont="1" applyFill="1" applyAlignment="1">
      <alignment vertical="center"/>
      <protection/>
    </xf>
    <xf numFmtId="1" fontId="9" fillId="0" borderId="0" xfId="67" applyNumberFormat="1" applyFont="1" applyFill="1" applyAlignment="1">
      <alignment vertical="center"/>
      <protection/>
    </xf>
    <xf numFmtId="1" fontId="8" fillId="0" borderId="0" xfId="67" applyNumberFormat="1" applyFont="1" applyFill="1" applyAlignment="1">
      <alignment vertical="center"/>
      <protection/>
    </xf>
    <xf numFmtId="41" fontId="2" fillId="0" borderId="10" xfId="67" applyNumberFormat="1" applyFont="1" applyFill="1" applyBorder="1" applyAlignment="1">
      <alignment horizontal="right" vertical="center"/>
      <protection/>
    </xf>
    <xf numFmtId="3" fontId="2" fillId="0" borderId="10" xfId="67" applyNumberFormat="1" applyFont="1" applyFill="1" applyBorder="1" applyAlignment="1">
      <alignment horizontal="right" vertical="center"/>
      <protection/>
    </xf>
    <xf numFmtId="1" fontId="2" fillId="0" borderId="0" xfId="67" applyNumberFormat="1" applyFont="1" applyFill="1" applyAlignment="1">
      <alignment horizontal="center" vertical="center"/>
      <protection/>
    </xf>
    <xf numFmtId="1" fontId="2" fillId="0" borderId="0" xfId="67" applyNumberFormat="1" applyFont="1" applyFill="1" applyAlignment="1">
      <alignment horizontal="right" vertical="center"/>
      <protection/>
    </xf>
    <xf numFmtId="1" fontId="2" fillId="0" borderId="0" xfId="67" applyNumberFormat="1" applyFont="1" applyFill="1" applyAlignment="1">
      <alignment horizontal="center" vertical="center" wrapText="1"/>
      <protection/>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wrapText="1"/>
    </xf>
    <xf numFmtId="172" fontId="2" fillId="0" borderId="10" xfId="0" applyNumberFormat="1" applyFont="1" applyFill="1" applyBorder="1" applyAlignment="1">
      <alignment horizontal="right" vertical="center" wrapText="1"/>
    </xf>
    <xf numFmtId="172" fontId="2" fillId="0" borderId="10" xfId="47" applyNumberFormat="1" applyFont="1" applyFill="1" applyBorder="1" applyAlignment="1">
      <alignment horizontal="right" vertical="center"/>
    </xf>
    <xf numFmtId="172" fontId="2" fillId="0" borderId="10" xfId="0" applyNumberFormat="1" applyFont="1" applyFill="1" applyBorder="1" applyAlignment="1">
      <alignment horizontal="right" vertical="center"/>
    </xf>
    <xf numFmtId="172" fontId="2" fillId="0" borderId="10" xfId="45" applyNumberFormat="1" applyFont="1" applyFill="1" applyBorder="1" applyAlignment="1">
      <alignment horizontal="right" vertical="center"/>
    </xf>
    <xf numFmtId="172" fontId="2" fillId="0" borderId="10" xfId="45" applyNumberFormat="1" applyFont="1" applyFill="1" applyBorder="1" applyAlignment="1">
      <alignment horizontal="right" vertical="center" wrapText="1"/>
    </xf>
    <xf numFmtId="9" fontId="2" fillId="0" borderId="10" xfId="76" applyFont="1" applyFill="1" applyBorder="1" applyAlignment="1">
      <alignment horizontal="center" vertical="center" wrapText="1"/>
    </xf>
    <xf numFmtId="3" fontId="9"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72" fontId="9" fillId="0" borderId="10" xfId="45" applyNumberFormat="1" applyFont="1" applyFill="1" applyBorder="1" applyAlignment="1">
      <alignment vertical="center" wrapText="1"/>
    </xf>
    <xf numFmtId="172" fontId="9"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2" fontId="2" fillId="0" borderId="10" xfId="42" applyNumberFormat="1" applyFont="1" applyFill="1" applyBorder="1" applyAlignment="1">
      <alignment vertical="center" wrapText="1"/>
    </xf>
    <xf numFmtId="0" fontId="8" fillId="0" borderId="10" xfId="0" applyFont="1" applyFill="1" applyBorder="1" applyAlignment="1">
      <alignment horizontal="center" vertical="center" wrapText="1"/>
    </xf>
    <xf numFmtId="3" fontId="2" fillId="0" borderId="10" xfId="45" applyNumberFormat="1" applyFont="1" applyFill="1" applyBorder="1" applyAlignment="1">
      <alignment vertical="center" wrapText="1"/>
    </xf>
    <xf numFmtId="0" fontId="2" fillId="0" borderId="10" xfId="66" applyFont="1" applyFill="1" applyBorder="1" applyAlignment="1">
      <alignment vertical="center" wrapText="1"/>
      <protection/>
    </xf>
    <xf numFmtId="41" fontId="2" fillId="0" borderId="10" xfId="43" applyFont="1" applyFill="1" applyBorder="1" applyAlignment="1">
      <alignment horizontal="right" vertical="center" wrapText="1"/>
    </xf>
    <xf numFmtId="0" fontId="12" fillId="0" borderId="10" xfId="0" applyFont="1" applyBorder="1" applyAlignment="1">
      <alignment vertical="center" wrapText="1"/>
    </xf>
    <xf numFmtId="0" fontId="12" fillId="0" borderId="10" xfId="66" applyFont="1" applyFill="1" applyBorder="1" applyAlignment="1">
      <alignment vertical="center" wrapText="1"/>
      <protection/>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vertical="center" wrapText="1"/>
    </xf>
    <xf numFmtId="3" fontId="12" fillId="0" borderId="10" xfId="0" applyNumberFormat="1" applyFont="1" applyBorder="1" applyAlignment="1">
      <alignment vertical="center" wrapText="1"/>
    </xf>
    <xf numFmtId="3" fontId="9" fillId="0" borderId="10" xfId="0" applyNumberFormat="1" applyFont="1" applyFill="1" applyBorder="1" applyAlignment="1">
      <alignment vertical="center" wrapText="1"/>
    </xf>
    <xf numFmtId="3" fontId="2" fillId="0" borderId="10" xfId="0" applyNumberFormat="1" applyFont="1" applyFill="1" applyBorder="1" applyAlignment="1">
      <alignment vertical="center"/>
    </xf>
    <xf numFmtId="172" fontId="2" fillId="0" borderId="10" xfId="42" applyNumberFormat="1" applyFont="1" applyFill="1" applyBorder="1" applyAlignment="1">
      <alignment horizontal="right" vertical="center" wrapText="1"/>
    </xf>
    <xf numFmtId="1"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xf>
    <xf numFmtId="172" fontId="2" fillId="0" borderId="10" xfId="42" applyNumberFormat="1" applyFont="1" applyFill="1" applyBorder="1" applyAlignment="1">
      <alignment vertical="center"/>
    </xf>
    <xf numFmtId="172" fontId="2" fillId="0" borderId="10" xfId="45" applyNumberFormat="1" applyFont="1" applyFill="1" applyBorder="1" applyAlignment="1">
      <alignment horizontal="center" vertical="center"/>
    </xf>
    <xf numFmtId="41" fontId="2" fillId="0" borderId="10" xfId="43" applyFont="1" applyFill="1" applyBorder="1" applyAlignment="1">
      <alignment horizontal="right" vertical="center"/>
    </xf>
    <xf numFmtId="41" fontId="2" fillId="0" borderId="10" xfId="45" applyNumberFormat="1"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3" fontId="3"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172" fontId="2" fillId="0" borderId="10" xfId="0" applyNumberFormat="1" applyFont="1" applyFill="1" applyBorder="1" applyAlignment="1">
      <alignment horizontal="center" vertical="center"/>
    </xf>
    <xf numFmtId="1" fontId="14" fillId="0" borderId="0" xfId="67" applyNumberFormat="1" applyFont="1" applyFill="1" applyAlignment="1">
      <alignment vertical="center" wrapText="1"/>
      <protection/>
    </xf>
    <xf numFmtId="1" fontId="15" fillId="0" borderId="0" xfId="67" applyNumberFormat="1" applyFont="1" applyFill="1" applyAlignment="1">
      <alignment vertical="center" wrapText="1"/>
      <protection/>
    </xf>
    <xf numFmtId="3" fontId="2" fillId="0" borderId="10" xfId="0" applyNumberFormat="1" applyFont="1" applyFill="1" applyBorder="1" applyAlignment="1">
      <alignment horizontal="center" vertical="center" wrapText="1"/>
    </xf>
    <xf numFmtId="1" fontId="11" fillId="0" borderId="10" xfId="0" applyNumberFormat="1" applyFont="1" applyFill="1" applyBorder="1" applyAlignment="1">
      <alignment vertical="center" wrapText="1"/>
    </xf>
    <xf numFmtId="172" fontId="11" fillId="0" borderId="10" xfId="0" applyNumberFormat="1" applyFont="1" applyFill="1" applyBorder="1" applyAlignment="1">
      <alignment vertical="center"/>
    </xf>
    <xf numFmtId="3" fontId="8" fillId="0" borderId="0" xfId="67" applyNumberFormat="1" applyFont="1" applyFill="1" applyBorder="1" applyAlignment="1" quotePrefix="1">
      <alignment horizontal="center" vertical="center" wrapText="1"/>
      <protection/>
    </xf>
    <xf numFmtId="3" fontId="8" fillId="0" borderId="0" xfId="67" applyNumberFormat="1" applyFont="1" applyFill="1" applyBorder="1" applyAlignment="1">
      <alignment vertical="center" wrapText="1"/>
      <protection/>
    </xf>
    <xf numFmtId="3" fontId="2" fillId="0" borderId="13" xfId="67" applyNumberFormat="1" applyFont="1" applyFill="1" applyBorder="1" applyAlignment="1" quotePrefix="1">
      <alignment horizontal="center" vertical="center" wrapText="1"/>
      <protection/>
    </xf>
    <xf numFmtId="3" fontId="2" fillId="0" borderId="10" xfId="67" applyNumberFormat="1" applyFont="1" applyFill="1" applyBorder="1" applyAlignment="1" quotePrefix="1">
      <alignment horizontal="center" vertical="center" wrapText="1"/>
      <protection/>
    </xf>
    <xf numFmtId="3" fontId="8" fillId="0" borderId="10" xfId="67" applyNumberFormat="1" applyFont="1" applyFill="1" applyBorder="1" applyAlignment="1" quotePrefix="1">
      <alignment horizontal="center" vertical="center" wrapText="1"/>
      <protection/>
    </xf>
    <xf numFmtId="3" fontId="8" fillId="0" borderId="10" xfId="67" applyNumberFormat="1" applyFont="1" applyFill="1" applyBorder="1" applyAlignment="1">
      <alignment horizontal="center" vertical="center" wrapText="1"/>
      <protection/>
    </xf>
    <xf numFmtId="3" fontId="8" fillId="0" borderId="10" xfId="67" applyNumberFormat="1" applyFont="1" applyFill="1" applyBorder="1" applyAlignment="1" quotePrefix="1">
      <alignment horizontal="right" vertical="center" wrapText="1"/>
      <protection/>
    </xf>
    <xf numFmtId="49" fontId="11" fillId="24" borderId="10" xfId="67" applyNumberFormat="1" applyFont="1" applyFill="1" applyBorder="1" applyAlignment="1" quotePrefix="1">
      <alignment horizontal="center" vertical="center"/>
      <protection/>
    </xf>
    <xf numFmtId="1" fontId="11" fillId="24" borderId="10" xfId="67" applyNumberFormat="1" applyFont="1" applyFill="1" applyBorder="1" applyAlignment="1">
      <alignment vertical="center" wrapText="1"/>
      <protection/>
    </xf>
    <xf numFmtId="1" fontId="11" fillId="24" borderId="10" xfId="67" applyNumberFormat="1" applyFont="1" applyFill="1" applyBorder="1" applyAlignment="1">
      <alignment horizontal="center" vertical="center" wrapText="1"/>
      <protection/>
    </xf>
    <xf numFmtId="3" fontId="11" fillId="24" borderId="10" xfId="67" applyNumberFormat="1" applyFont="1" applyFill="1" applyBorder="1" applyAlignment="1">
      <alignment horizontal="right" vertical="center"/>
      <protection/>
    </xf>
    <xf numFmtId="1" fontId="11" fillId="24" borderId="10" xfId="67" applyNumberFormat="1" applyFont="1" applyFill="1" applyBorder="1" applyAlignment="1">
      <alignment horizontal="right" vertical="center"/>
      <protection/>
    </xf>
    <xf numFmtId="49" fontId="11" fillId="0" borderId="10" xfId="67" applyNumberFormat="1" applyFont="1" applyFill="1" applyBorder="1" applyAlignment="1">
      <alignment horizontal="center" vertical="center"/>
      <protection/>
    </xf>
    <xf numFmtId="1" fontId="11" fillId="0" borderId="10" xfId="67" applyNumberFormat="1" applyFont="1" applyFill="1" applyBorder="1" applyAlignment="1">
      <alignment vertical="center" wrapText="1"/>
      <protection/>
    </xf>
    <xf numFmtId="1" fontId="11" fillId="0" borderId="10" xfId="67" applyNumberFormat="1" applyFont="1" applyFill="1" applyBorder="1" applyAlignment="1">
      <alignment horizontal="center" vertical="center" wrapText="1"/>
      <protection/>
    </xf>
    <xf numFmtId="3" fontId="11" fillId="0" borderId="10" xfId="67" applyNumberFormat="1" applyFont="1" applyFill="1" applyBorder="1" applyAlignment="1">
      <alignment horizontal="right" vertical="center"/>
      <protection/>
    </xf>
    <xf numFmtId="1" fontId="11" fillId="0" borderId="10" xfId="67" applyNumberFormat="1" applyFont="1" applyFill="1" applyBorder="1" applyAlignment="1">
      <alignment horizontal="right" vertical="center"/>
      <protection/>
    </xf>
    <xf numFmtId="1" fontId="9" fillId="0" borderId="10" xfId="67" applyNumberFormat="1" applyFont="1" applyFill="1" applyBorder="1" applyAlignment="1">
      <alignment horizontal="center" vertical="center" wrapText="1"/>
      <protection/>
    </xf>
    <xf numFmtId="1" fontId="9" fillId="0" borderId="10" xfId="67" applyNumberFormat="1" applyFont="1" applyFill="1" applyBorder="1" applyAlignment="1">
      <alignment horizontal="right" vertical="center"/>
      <protection/>
    </xf>
    <xf numFmtId="1" fontId="11" fillId="0" borderId="10" xfId="67" applyNumberFormat="1" applyFont="1" applyFill="1" applyBorder="1" applyAlignment="1" quotePrefix="1">
      <alignment vertical="center" wrapText="1"/>
      <protection/>
    </xf>
    <xf numFmtId="0" fontId="11" fillId="0" borderId="10" xfId="0" applyFont="1" applyFill="1" applyBorder="1" applyAlignment="1">
      <alignment vertical="center" wrapText="1"/>
    </xf>
    <xf numFmtId="172" fontId="8" fillId="0" borderId="10" xfId="0" applyNumberFormat="1" applyFont="1" applyFill="1" applyBorder="1" applyAlignment="1">
      <alignment vertical="center"/>
    </xf>
    <xf numFmtId="0" fontId="16" fillId="0" borderId="0" xfId="61" applyFont="1">
      <alignment/>
      <protection/>
    </xf>
    <xf numFmtId="0" fontId="16" fillId="0" borderId="0" xfId="61" applyFont="1" applyAlignment="1">
      <alignment horizontal="center" vertical="center"/>
      <protection/>
    </xf>
    <xf numFmtId="0" fontId="16" fillId="0" borderId="10" xfId="61" applyFont="1" applyBorder="1" applyAlignment="1">
      <alignment horizontal="center" vertical="center"/>
      <protection/>
    </xf>
    <xf numFmtId="0" fontId="17" fillId="0" borderId="10" xfId="61" applyFont="1" applyBorder="1" applyAlignment="1">
      <alignment horizontal="center" vertical="center"/>
      <protection/>
    </xf>
    <xf numFmtId="0" fontId="17" fillId="0" borderId="10" xfId="61" applyFont="1" applyBorder="1" applyAlignment="1">
      <alignment horizontal="left" vertical="center"/>
      <protection/>
    </xf>
    <xf numFmtId="3" fontId="17" fillId="0" borderId="10" xfId="61" applyNumberFormat="1" applyFont="1" applyBorder="1" applyAlignment="1">
      <alignment horizontal="right" vertical="center"/>
      <protection/>
    </xf>
    <xf numFmtId="0" fontId="17" fillId="0" borderId="0" xfId="61" applyFont="1" applyAlignment="1">
      <alignment horizontal="center" vertical="center"/>
      <protection/>
    </xf>
    <xf numFmtId="0" fontId="16" fillId="0" borderId="10" xfId="61" applyFont="1" applyBorder="1" applyAlignment="1">
      <alignment horizontal="left" vertical="center" wrapText="1"/>
      <protection/>
    </xf>
    <xf numFmtId="3" fontId="16" fillId="0" borderId="10" xfId="61" applyNumberFormat="1" applyFont="1" applyBorder="1" applyAlignment="1">
      <alignment horizontal="right" vertical="center"/>
      <protection/>
    </xf>
    <xf numFmtId="0" fontId="17" fillId="0" borderId="10" xfId="61" applyFont="1" applyBorder="1" applyAlignment="1">
      <alignment horizontal="left" vertical="center" wrapText="1"/>
      <protection/>
    </xf>
    <xf numFmtId="0" fontId="18" fillId="0" borderId="10" xfId="61" applyFont="1" applyBorder="1" applyAlignment="1">
      <alignment horizontal="center" vertical="center"/>
      <protection/>
    </xf>
    <xf numFmtId="0" fontId="18" fillId="0" borderId="10" xfId="61" applyFont="1" applyBorder="1" applyAlignment="1">
      <alignment horizontal="left" vertical="center"/>
      <protection/>
    </xf>
    <xf numFmtId="3" fontId="18" fillId="0" borderId="10" xfId="61" applyNumberFormat="1" applyFont="1" applyBorder="1" applyAlignment="1">
      <alignment horizontal="right" vertical="center"/>
      <protection/>
    </xf>
    <xf numFmtId="0" fontId="18" fillId="0" borderId="0" xfId="61" applyFont="1" applyAlignment="1">
      <alignment horizontal="center" vertical="center"/>
      <protection/>
    </xf>
    <xf numFmtId="0" fontId="18" fillId="0" borderId="10" xfId="61" applyFont="1" applyBorder="1">
      <alignment/>
      <protection/>
    </xf>
    <xf numFmtId="3" fontId="18" fillId="0" borderId="10" xfId="61" applyNumberFormat="1" applyFont="1" applyBorder="1" applyAlignment="1">
      <alignment/>
      <protection/>
    </xf>
    <xf numFmtId="0" fontId="18" fillId="0" borderId="0" xfId="61" applyFont="1">
      <alignment/>
      <protection/>
    </xf>
    <xf numFmtId="0" fontId="16" fillId="0" borderId="14" xfId="61" applyFont="1" applyBorder="1">
      <alignment/>
      <protection/>
    </xf>
    <xf numFmtId="3" fontId="16" fillId="0" borderId="14" xfId="61" applyNumberFormat="1" applyFont="1" applyBorder="1" applyAlignment="1">
      <alignment/>
      <protection/>
    </xf>
    <xf numFmtId="3" fontId="16" fillId="0" borderId="0" xfId="61" applyNumberFormat="1" applyFont="1" applyAlignment="1">
      <alignment/>
      <protection/>
    </xf>
    <xf numFmtId="0" fontId="2" fillId="0" borderId="10" xfId="0" applyFont="1" applyFill="1" applyBorder="1" applyAlignment="1">
      <alignment wrapText="1"/>
    </xf>
    <xf numFmtId="3" fontId="2" fillId="0" borderId="10" xfId="45" applyNumberFormat="1" applyFont="1" applyFill="1" applyBorder="1" applyAlignment="1">
      <alignment vertical="center"/>
    </xf>
    <xf numFmtId="3" fontId="2" fillId="0" borderId="10" xfId="0" applyNumberFormat="1" applyFont="1" applyFill="1" applyBorder="1" applyAlignment="1" quotePrefix="1">
      <alignment horizontal="center" vertical="center"/>
    </xf>
    <xf numFmtId="3" fontId="2" fillId="0" borderId="10" xfId="43" applyNumberFormat="1" applyFont="1" applyFill="1" applyBorder="1" applyAlignment="1">
      <alignment vertical="center"/>
    </xf>
    <xf numFmtId="3" fontId="2" fillId="0" borderId="10" xfId="0" applyNumberFormat="1" applyFont="1" applyFill="1" applyBorder="1" applyAlignment="1">
      <alignment horizontal="center" wrapText="1"/>
    </xf>
    <xf numFmtId="1" fontId="2" fillId="0" borderId="10" xfId="67" applyNumberFormat="1" applyFont="1" applyFill="1" applyBorder="1" applyAlignment="1">
      <alignment vertical="center" wrapText="1"/>
      <protection/>
    </xf>
    <xf numFmtId="0" fontId="2" fillId="0" borderId="10" xfId="0" applyFont="1" applyFill="1" applyBorder="1" applyAlignment="1">
      <alignment horizontal="left" vertical="center" wrapText="1" inden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3" fontId="2" fillId="0" borderId="10" xfId="73" applyNumberFormat="1" applyFont="1" applyFill="1" applyBorder="1" applyAlignment="1">
      <alignment horizontal="right" vertical="center"/>
      <protection/>
    </xf>
    <xf numFmtId="1" fontId="2" fillId="0" borderId="13" xfId="67" applyNumberFormat="1" applyFont="1" applyFill="1" applyBorder="1" applyAlignment="1">
      <alignment horizontal="right" vertical="center"/>
      <protection/>
    </xf>
    <xf numFmtId="1" fontId="8" fillId="0" borderId="10" xfId="67" applyNumberFormat="1" applyFont="1" applyFill="1" applyBorder="1" applyAlignment="1">
      <alignment horizontal="center" vertical="center"/>
      <protection/>
    </xf>
    <xf numFmtId="1" fontId="8" fillId="0" borderId="10" xfId="67" applyNumberFormat="1" applyFont="1" applyFill="1" applyBorder="1" applyAlignment="1">
      <alignment horizontal="left" vertical="center" wrapText="1"/>
      <protection/>
    </xf>
    <xf numFmtId="3" fontId="8" fillId="0" borderId="10" xfId="67" applyNumberFormat="1" applyFont="1" applyFill="1" applyBorder="1" applyAlignment="1">
      <alignment horizontal="right" vertical="center"/>
      <protection/>
    </xf>
    <xf numFmtId="1" fontId="2" fillId="0" borderId="10" xfId="67" applyNumberFormat="1" applyFont="1" applyFill="1" applyBorder="1" applyAlignment="1">
      <alignment horizontal="right" vertical="center"/>
      <protection/>
    </xf>
    <xf numFmtId="49" fontId="11" fillId="0" borderId="10" xfId="67" applyNumberFormat="1" applyFont="1" applyFill="1" applyBorder="1" applyAlignment="1" quotePrefix="1">
      <alignment horizontal="center" vertical="center"/>
      <protection/>
    </xf>
    <xf numFmtId="1" fontId="2" fillId="0" borderId="10" xfId="67" applyNumberFormat="1" applyFont="1" applyFill="1" applyBorder="1" applyAlignment="1" quotePrefix="1">
      <alignment horizontal="center" vertical="center"/>
      <protection/>
    </xf>
    <xf numFmtId="172" fontId="2" fillId="0" borderId="10" xfId="44" applyNumberFormat="1" applyFont="1" applyFill="1" applyBorder="1" applyAlignment="1">
      <alignment horizontal="right" vertical="center"/>
    </xf>
    <xf numFmtId="1" fontId="8" fillId="0" borderId="10" xfId="67" applyNumberFormat="1" applyFont="1" applyFill="1" applyBorder="1" applyAlignment="1">
      <alignment horizontal="right" vertical="center"/>
      <protection/>
    </xf>
    <xf numFmtId="172" fontId="11" fillId="0" borderId="10" xfId="45" applyNumberFormat="1" applyFont="1" applyFill="1" applyBorder="1" applyAlignment="1">
      <alignment vertical="center"/>
    </xf>
    <xf numFmtId="1" fontId="2" fillId="0" borderId="10" xfId="67" applyNumberFormat="1" applyFont="1" applyFill="1" applyBorder="1" applyAlignment="1">
      <alignment horizontal="center" vertical="center"/>
      <protection/>
    </xf>
    <xf numFmtId="1" fontId="2" fillId="0" borderId="10" xfId="67" applyNumberFormat="1" applyFont="1" applyFill="1" applyBorder="1" applyAlignment="1">
      <alignment vertical="center"/>
      <protection/>
    </xf>
    <xf numFmtId="1" fontId="2" fillId="0" borderId="14" xfId="67" applyNumberFormat="1" applyFont="1" applyFill="1" applyBorder="1" applyAlignment="1">
      <alignment vertical="center"/>
      <protection/>
    </xf>
    <xf numFmtId="1" fontId="2" fillId="0" borderId="14" xfId="67" applyNumberFormat="1" applyFont="1" applyFill="1" applyBorder="1" applyAlignment="1">
      <alignment horizontal="center" vertical="center"/>
      <protection/>
    </xf>
    <xf numFmtId="49" fontId="2" fillId="0" borderId="10" xfId="67" applyNumberFormat="1" applyFont="1" applyFill="1" applyBorder="1" applyAlignment="1">
      <alignment horizontal="center" vertical="center"/>
      <protection/>
    </xf>
    <xf numFmtId="1" fontId="2" fillId="0" borderId="10" xfId="67" applyNumberFormat="1" applyFont="1" applyFill="1" applyBorder="1" applyAlignment="1">
      <alignment horizontal="right" vertical="center" wrapText="1"/>
      <protection/>
    </xf>
    <xf numFmtId="41" fontId="2" fillId="0" borderId="10" xfId="67" applyNumberFormat="1" applyFont="1" applyFill="1" applyBorder="1" applyAlignment="1">
      <alignment horizontal="right" vertical="center" wrapText="1"/>
      <protection/>
    </xf>
    <xf numFmtId="3" fontId="11" fillId="0" borderId="10" xfId="0" applyNumberFormat="1" applyFont="1" applyFill="1" applyBorder="1" applyAlignment="1">
      <alignment horizontal="right" vertical="center" wrapText="1"/>
    </xf>
    <xf numFmtId="1" fontId="11" fillId="0" borderId="10" xfId="67" applyNumberFormat="1" applyFont="1" applyFill="1" applyBorder="1" applyAlignment="1">
      <alignment horizontal="right" vertical="center" wrapText="1"/>
      <protection/>
    </xf>
    <xf numFmtId="3" fontId="2" fillId="0" borderId="10" xfId="68" applyNumberFormat="1" applyFont="1" applyFill="1" applyBorder="1" applyAlignment="1" quotePrefix="1">
      <alignment horizontal="right" vertical="center" wrapText="1"/>
      <protection/>
    </xf>
    <xf numFmtId="172" fontId="11"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2" fillId="0" borderId="10" xfId="70" applyNumberFormat="1" applyFont="1" applyFill="1" applyBorder="1" applyAlignment="1">
      <alignment vertical="center" wrapText="1"/>
      <protection/>
    </xf>
    <xf numFmtId="3" fontId="2" fillId="0" borderId="10" xfId="70" applyNumberFormat="1" applyFont="1" applyFill="1" applyBorder="1" applyAlignment="1">
      <alignment horizontal="center" vertical="center" wrapText="1"/>
      <protection/>
    </xf>
    <xf numFmtId="1" fontId="2" fillId="0" borderId="10" xfId="70" applyNumberFormat="1" applyFont="1" applyFill="1" applyBorder="1" applyAlignment="1">
      <alignment horizontal="center" vertical="center" wrapText="1"/>
      <protection/>
    </xf>
    <xf numFmtId="3" fontId="2" fillId="0" borderId="10" xfId="73" applyNumberFormat="1" applyFont="1" applyFill="1" applyBorder="1" applyAlignment="1">
      <alignment horizontal="justify" vertical="center" wrapText="1"/>
      <protection/>
    </xf>
    <xf numFmtId="3" fontId="2" fillId="0" borderId="10" xfId="73" applyNumberFormat="1" applyFont="1" applyFill="1" applyBorder="1" applyAlignment="1">
      <alignment horizontal="center" vertical="center" wrapText="1"/>
      <protection/>
    </xf>
    <xf numFmtId="3" fontId="2" fillId="0" borderId="10" xfId="70" applyNumberFormat="1" applyFont="1" applyFill="1" applyBorder="1" applyAlignment="1">
      <alignment horizontal="center" vertical="center"/>
      <protection/>
    </xf>
    <xf numFmtId="1" fontId="2" fillId="0" borderId="10" xfId="0" applyNumberFormat="1" applyFont="1" applyFill="1" applyBorder="1" applyAlignment="1">
      <alignment horizontal="center" vertical="center"/>
    </xf>
    <xf numFmtId="1" fontId="2" fillId="0" borderId="10" xfId="70" applyNumberFormat="1" applyFont="1" applyFill="1" applyBorder="1" applyAlignment="1">
      <alignment horizontal="center" vertical="center"/>
      <protection/>
    </xf>
    <xf numFmtId="3" fontId="2" fillId="0" borderId="10" xfId="45" applyNumberFormat="1" applyFont="1" applyFill="1" applyBorder="1" applyAlignment="1">
      <alignment horizontal="right" vertical="center"/>
    </xf>
    <xf numFmtId="3" fontId="2" fillId="0" borderId="10" xfId="71" applyNumberFormat="1" applyFont="1" applyFill="1" applyBorder="1" applyAlignment="1">
      <alignment horizontal="left" vertical="center" wrapText="1"/>
      <protection/>
    </xf>
    <xf numFmtId="3" fontId="2" fillId="0" borderId="10" xfId="70" applyNumberFormat="1" applyFont="1" applyFill="1" applyBorder="1" applyAlignment="1">
      <alignment horizontal="right" vertical="center"/>
      <protection/>
    </xf>
    <xf numFmtId="3" fontId="2" fillId="0" borderId="10" xfId="48" applyNumberFormat="1" applyFont="1" applyFill="1" applyBorder="1" applyAlignment="1">
      <alignment horizontal="right" vertical="center"/>
    </xf>
    <xf numFmtId="0" fontId="2" fillId="0" borderId="10" xfId="0" applyFont="1" applyFill="1" applyBorder="1" applyAlignment="1">
      <alignment horizontal="left" vertical="center"/>
    </xf>
    <xf numFmtId="3" fontId="2" fillId="0" borderId="10" xfId="73" applyNumberFormat="1"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1" fontId="2" fillId="0" borderId="10" xfId="70" applyNumberFormat="1" applyFont="1" applyFill="1" applyBorder="1" applyAlignment="1">
      <alignment vertical="center" wrapText="1"/>
      <protection/>
    </xf>
    <xf numFmtId="0" fontId="2" fillId="0" borderId="10" xfId="64" applyFont="1" applyFill="1" applyBorder="1" applyAlignment="1">
      <alignment horizontal="left" vertical="center" wrapText="1"/>
      <protection/>
    </xf>
    <xf numFmtId="0" fontId="2" fillId="0" borderId="10" xfId="0" applyFont="1" applyFill="1" applyBorder="1" applyAlignment="1">
      <alignment horizontal="justify" vertical="center" wrapText="1"/>
    </xf>
    <xf numFmtId="172" fontId="2" fillId="0" borderId="10" xfId="46" applyNumberFormat="1" applyFont="1" applyFill="1" applyBorder="1" applyAlignment="1">
      <alignment horizontal="right" vertical="center" wrapText="1"/>
    </xf>
    <xf numFmtId="3" fontId="2" fillId="0" borderId="10" xfId="73" applyNumberFormat="1" applyFont="1" applyFill="1" applyBorder="1" applyAlignment="1">
      <alignment horizontal="right" vertical="center" wrapText="1"/>
      <protection/>
    </xf>
    <xf numFmtId="3" fontId="2" fillId="0" borderId="10" xfId="70" applyNumberFormat="1" applyFont="1" applyFill="1" applyBorder="1" applyAlignment="1" quotePrefix="1">
      <alignment horizontal="center" vertical="center" wrapText="1"/>
      <protection/>
    </xf>
    <xf numFmtId="0" fontId="2" fillId="0" borderId="10" xfId="61" applyFont="1" applyFill="1" applyBorder="1" applyAlignment="1">
      <alignment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right" vertical="center" wrapText="1"/>
      <protection/>
    </xf>
    <xf numFmtId="3" fontId="2" fillId="0" borderId="10" xfId="61" applyNumberFormat="1" applyFont="1" applyFill="1" applyBorder="1" applyAlignment="1">
      <alignment horizontal="right" vertical="center" wrapText="1"/>
      <protection/>
    </xf>
    <xf numFmtId="1" fontId="2" fillId="0" borderId="10" xfId="68" applyNumberFormat="1" applyFont="1" applyFill="1" applyBorder="1" applyAlignment="1">
      <alignment vertical="center" wrapText="1"/>
      <protection/>
    </xf>
    <xf numFmtId="1" fontId="2" fillId="0" borderId="10" xfId="68" applyNumberFormat="1" applyFont="1" applyFill="1" applyBorder="1" applyAlignment="1">
      <alignment horizontal="center" vertical="center" wrapText="1"/>
      <protection/>
    </xf>
    <xf numFmtId="3" fontId="2" fillId="0" borderId="10" xfId="68" applyNumberFormat="1" applyFont="1" applyFill="1" applyBorder="1" applyAlignment="1">
      <alignment vertical="center" wrapText="1"/>
      <protection/>
    </xf>
    <xf numFmtId="3" fontId="2" fillId="0" borderId="10" xfId="44" applyNumberFormat="1" applyFont="1" applyFill="1" applyBorder="1" applyAlignment="1">
      <alignment horizontal="center" vertical="center" wrapText="1"/>
    </xf>
    <xf numFmtId="3" fontId="2" fillId="0" borderId="10" xfId="68" applyNumberFormat="1" applyFont="1" applyFill="1" applyBorder="1" applyAlignment="1">
      <alignment horizontal="center" vertical="center" wrapText="1"/>
      <protection/>
    </xf>
    <xf numFmtId="3" fontId="2" fillId="0" borderId="10" xfId="73" applyNumberFormat="1" applyFont="1" applyFill="1" applyBorder="1" applyAlignment="1">
      <alignment vertical="center" wrapText="1"/>
      <protection/>
    </xf>
    <xf numFmtId="3" fontId="2" fillId="0" borderId="10" xfId="73" applyNumberFormat="1" applyFont="1" applyFill="1" applyBorder="1" applyAlignment="1" quotePrefix="1">
      <alignment horizontal="center" vertical="center" wrapText="1"/>
      <protection/>
    </xf>
    <xf numFmtId="0" fontId="8" fillId="0" borderId="10" xfId="0" applyFont="1" applyFill="1" applyBorder="1" applyAlignment="1">
      <alignment horizontal="left" vertical="center"/>
    </xf>
    <xf numFmtId="172" fontId="8" fillId="0" borderId="10" xfId="45" applyNumberFormat="1" applyFont="1" applyFill="1" applyBorder="1" applyAlignment="1">
      <alignment horizontal="right" vertical="center"/>
    </xf>
    <xf numFmtId="49" fontId="8" fillId="0" borderId="10" xfId="45" applyNumberFormat="1" applyFont="1" applyFill="1" applyBorder="1" applyAlignment="1">
      <alignment horizontal="center" vertical="center"/>
    </xf>
    <xf numFmtId="0" fontId="9" fillId="0" borderId="10" xfId="0" applyFont="1" applyFill="1" applyBorder="1" applyAlignment="1">
      <alignment horizontal="center" vertical="center"/>
    </xf>
    <xf numFmtId="0" fontId="11" fillId="0" borderId="10" xfId="0" applyFont="1" applyFill="1" applyBorder="1" applyAlignment="1">
      <alignment horizontal="left" vertical="center"/>
    </xf>
    <xf numFmtId="172" fontId="11" fillId="0" borderId="10" xfId="45" applyNumberFormat="1" applyFont="1" applyFill="1" applyBorder="1" applyAlignment="1">
      <alignment horizontal="right" vertical="center"/>
    </xf>
    <xf numFmtId="49" fontId="11" fillId="0" borderId="10" xfId="45"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right" vertical="center" wrapText="1"/>
    </xf>
    <xf numFmtId="172" fontId="8" fillId="0" borderId="10" xfId="45" applyNumberFormat="1" applyFont="1" applyFill="1" applyBorder="1" applyAlignment="1">
      <alignment horizontal="center" vertical="center" wrapText="1"/>
    </xf>
    <xf numFmtId="172" fontId="8" fillId="0" borderId="10" xfId="45" applyNumberFormat="1" applyFont="1" applyFill="1" applyBorder="1" applyAlignment="1">
      <alignment horizontal="right" vertical="center" wrapText="1"/>
    </xf>
    <xf numFmtId="172" fontId="8" fillId="0" borderId="10" xfId="45" applyNumberFormat="1" applyFont="1" applyFill="1" applyBorder="1" applyAlignment="1">
      <alignment vertical="center" wrapText="1"/>
    </xf>
    <xf numFmtId="0" fontId="8" fillId="0" borderId="10" xfId="0" applyFont="1" applyFill="1" applyBorder="1" applyAlignment="1">
      <alignment vertical="center" wrapText="1"/>
    </xf>
    <xf numFmtId="1" fontId="8" fillId="11" borderId="10" xfId="67" applyNumberFormat="1" applyFont="1" applyFill="1" applyBorder="1" applyAlignment="1">
      <alignment horizontal="center" vertical="center"/>
      <protection/>
    </xf>
    <xf numFmtId="1" fontId="8" fillId="11" borderId="10" xfId="67" applyNumberFormat="1" applyFont="1" applyFill="1" applyBorder="1" applyAlignment="1">
      <alignment horizontal="left" vertical="center" wrapText="1"/>
      <protection/>
    </xf>
    <xf numFmtId="1" fontId="2" fillId="11" borderId="10" xfId="67" applyNumberFormat="1" applyFont="1" applyFill="1" applyBorder="1" applyAlignment="1">
      <alignment horizontal="center" vertical="center" wrapText="1"/>
      <protection/>
    </xf>
    <xf numFmtId="0" fontId="8" fillId="11" borderId="10" xfId="0" applyNumberFormat="1" applyFont="1" applyFill="1" applyBorder="1" applyAlignment="1">
      <alignment horizontal="right" vertical="center" wrapText="1"/>
    </xf>
    <xf numFmtId="0" fontId="8" fillId="11" borderId="10" xfId="0" applyNumberFormat="1" applyFont="1" applyFill="1" applyBorder="1" applyAlignment="1">
      <alignment horizontal="center" vertical="center" wrapText="1"/>
    </xf>
    <xf numFmtId="3" fontId="8" fillId="11" borderId="10" xfId="0" applyNumberFormat="1" applyFont="1" applyFill="1" applyBorder="1" applyAlignment="1">
      <alignment horizontal="right" vertical="center" wrapText="1"/>
    </xf>
    <xf numFmtId="3" fontId="8" fillId="11" borderId="10" xfId="67" applyNumberFormat="1" applyFont="1" applyFill="1" applyBorder="1" applyAlignment="1">
      <alignment horizontal="right" vertical="center"/>
      <protection/>
    </xf>
    <xf numFmtId="1" fontId="2" fillId="11" borderId="10" xfId="67" applyNumberFormat="1" applyFont="1" applyFill="1" applyBorder="1" applyAlignment="1">
      <alignment horizontal="right" vertical="center"/>
      <protection/>
    </xf>
    <xf numFmtId="3" fontId="8" fillId="11" borderId="10" xfId="61" applyNumberFormat="1" applyFont="1" applyFill="1" applyBorder="1" applyAlignment="1">
      <alignment horizontal="right" vertical="center"/>
      <protection/>
    </xf>
    <xf numFmtId="1" fontId="8" fillId="0" borderId="10" xfId="67" applyNumberFormat="1" applyFont="1" applyFill="1" applyBorder="1" applyAlignment="1">
      <alignment horizontal="center" vertical="center" wrapText="1"/>
      <protection/>
    </xf>
    <xf numFmtId="172" fontId="9" fillId="0" borderId="10" xfId="0" applyNumberFormat="1" applyFont="1" applyFill="1" applyBorder="1" applyAlignment="1">
      <alignment horizontal="right" vertical="center"/>
    </xf>
    <xf numFmtId="1" fontId="2" fillId="0" borderId="14" xfId="67" applyNumberFormat="1" applyFont="1" applyFill="1" applyBorder="1" applyAlignment="1">
      <alignment vertical="center" wrapText="1"/>
      <protection/>
    </xf>
    <xf numFmtId="1" fontId="2" fillId="0" borderId="14" xfId="67" applyNumberFormat="1" applyFont="1" applyFill="1" applyBorder="1" applyAlignment="1">
      <alignment horizontal="center" vertical="center" wrapText="1"/>
      <protection/>
    </xf>
    <xf numFmtId="1" fontId="2" fillId="0" borderId="14" xfId="67" applyNumberFormat="1" applyFont="1" applyFill="1" applyBorder="1" applyAlignment="1">
      <alignment horizontal="right" vertical="center"/>
      <protection/>
    </xf>
    <xf numFmtId="1" fontId="9" fillId="0" borderId="14" xfId="67" applyNumberFormat="1" applyFont="1" applyFill="1" applyBorder="1" applyAlignment="1">
      <alignment horizontal="right" vertical="center"/>
      <protection/>
    </xf>
    <xf numFmtId="41" fontId="2" fillId="0" borderId="10" xfId="67" applyNumberFormat="1" applyFont="1" applyFill="1" applyBorder="1" applyAlignment="1">
      <alignment horizontal="center" vertical="center" wrapText="1"/>
      <protection/>
    </xf>
    <xf numFmtId="1" fontId="11" fillId="0" borderId="10" xfId="67" applyNumberFormat="1" applyFont="1" applyFill="1" applyBorder="1" applyAlignment="1">
      <alignment horizontal="center" vertical="center"/>
      <protection/>
    </xf>
    <xf numFmtId="3" fontId="17" fillId="0" borderId="0" xfId="61" applyNumberFormat="1" applyFont="1" applyAlignment="1">
      <alignment horizontal="center" vertical="center"/>
      <protection/>
    </xf>
    <xf numFmtId="1" fontId="2" fillId="0" borderId="10" xfId="67" applyNumberFormat="1" applyFont="1" applyFill="1" applyBorder="1" applyAlignment="1">
      <alignment horizontal="center" vertical="center" wrapText="1"/>
      <protection/>
    </xf>
    <xf numFmtId="1" fontId="18" fillId="0" borderId="0" xfId="67" applyNumberFormat="1" applyFont="1" applyFill="1" applyAlignment="1">
      <alignment horizontal="right" vertical="center"/>
      <protection/>
    </xf>
    <xf numFmtId="0" fontId="2" fillId="0" borderId="0" xfId="0" applyFont="1" applyAlignment="1">
      <alignment vertical="center"/>
    </xf>
    <xf numFmtId="0" fontId="2" fillId="0" borderId="10" xfId="0" applyFont="1" applyBorder="1" applyAlignment="1">
      <alignment vertical="center"/>
    </xf>
    <xf numFmtId="172" fontId="2" fillId="0" borderId="10" xfId="0" applyNumberFormat="1" applyFont="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4" xfId="0" applyFont="1" applyBorder="1" applyAlignment="1">
      <alignment vertical="center"/>
    </xf>
    <xf numFmtId="173" fontId="2" fillId="0" borderId="0" xfId="67" applyNumberFormat="1" applyFont="1" applyFill="1" applyAlignment="1">
      <alignment vertical="center"/>
      <protection/>
    </xf>
    <xf numFmtId="3" fontId="17" fillId="0" borderId="15" xfId="61" applyNumberFormat="1" applyFont="1" applyBorder="1" applyAlignment="1">
      <alignment horizontal="right" vertical="center"/>
      <protection/>
    </xf>
    <xf numFmtId="0" fontId="16" fillId="0" borderId="14" xfId="61" applyFont="1" applyBorder="1" applyAlignment="1">
      <alignment horizontal="center" vertical="center"/>
      <protection/>
    </xf>
    <xf numFmtId="0" fontId="8" fillId="24" borderId="10" xfId="0" applyFont="1" applyFill="1" applyBorder="1" applyAlignment="1">
      <alignment horizontal="center" vertical="center" wrapText="1"/>
    </xf>
    <xf numFmtId="0" fontId="8"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172" fontId="8" fillId="24" borderId="10" xfId="0" applyNumberFormat="1" applyFont="1" applyFill="1" applyBorder="1" applyAlignment="1">
      <alignment horizontal="right" vertical="center" wrapText="1"/>
    </xf>
    <xf numFmtId="1" fontId="8" fillId="24" borderId="10" xfId="67" applyNumberFormat="1" applyFont="1" applyFill="1" applyBorder="1" applyAlignment="1">
      <alignment horizontal="left" vertical="center" wrapText="1"/>
      <protection/>
    </xf>
    <xf numFmtId="3" fontId="2" fillId="0" borderId="10" xfId="67" applyNumberFormat="1" applyFont="1" applyFill="1" applyBorder="1" applyAlignment="1">
      <alignment horizontal="center" vertical="center" wrapText="1"/>
      <protection/>
    </xf>
    <xf numFmtId="0" fontId="28" fillId="0" borderId="10" xfId="0" applyFont="1" applyFill="1" applyBorder="1" applyAlignment="1">
      <alignment vertical="center" wrapText="1"/>
    </xf>
    <xf numFmtId="3" fontId="2" fillId="0" borderId="0" xfId="0" applyNumberFormat="1" applyFont="1" applyAlignment="1">
      <alignment vertical="center"/>
    </xf>
    <xf numFmtId="1" fontId="28" fillId="0" borderId="10" xfId="67" applyNumberFormat="1" applyFont="1" applyFill="1" applyBorder="1" applyAlignment="1" quotePrefix="1">
      <alignment horizontal="center" vertical="center"/>
      <protection/>
    </xf>
    <xf numFmtId="1" fontId="28" fillId="0" borderId="10" xfId="67" applyNumberFormat="1" applyFont="1" applyFill="1" applyBorder="1" applyAlignment="1">
      <alignment horizontal="center" vertical="center" wrapText="1"/>
      <protection/>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172" fontId="28" fillId="0" borderId="10" xfId="0" applyNumberFormat="1" applyFont="1" applyFill="1" applyBorder="1" applyAlignment="1">
      <alignment horizontal="right" vertical="center" wrapText="1"/>
    </xf>
    <xf numFmtId="1" fontId="28" fillId="0" borderId="10" xfId="67" applyNumberFormat="1" applyFont="1" applyFill="1" applyBorder="1" applyAlignment="1">
      <alignment horizontal="right" vertical="center" wrapText="1"/>
      <protection/>
    </xf>
    <xf numFmtId="1" fontId="28" fillId="0" borderId="0" xfId="67" applyNumberFormat="1" applyFont="1" applyFill="1" applyAlignment="1">
      <alignment vertical="center"/>
      <protection/>
    </xf>
    <xf numFmtId="174" fontId="2" fillId="0" borderId="10" xfId="0" applyNumberFormat="1" applyFont="1" applyFill="1" applyBorder="1" applyAlignment="1">
      <alignment horizontal="righ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172" fontId="28" fillId="0" borderId="10" xfId="45" applyNumberFormat="1" applyFont="1" applyFill="1" applyBorder="1" applyAlignment="1">
      <alignment vertical="center"/>
    </xf>
    <xf numFmtId="172" fontId="28" fillId="0" borderId="10" xfId="47" applyNumberFormat="1" applyFont="1" applyFill="1" applyBorder="1" applyAlignment="1">
      <alignment horizontal="right" vertical="center"/>
    </xf>
    <xf numFmtId="172" fontId="28" fillId="0" borderId="10" xfId="0" applyNumberFormat="1" applyFont="1" applyFill="1" applyBorder="1" applyAlignment="1">
      <alignment horizontal="right" vertical="center"/>
    </xf>
    <xf numFmtId="172" fontId="28" fillId="0" borderId="10" xfId="0" applyNumberFormat="1" applyFont="1" applyFill="1" applyBorder="1" applyAlignment="1">
      <alignment vertical="center" wrapText="1"/>
    </xf>
    <xf numFmtId="3" fontId="28" fillId="0" borderId="10" xfId="0" applyNumberFormat="1" applyFont="1" applyFill="1" applyBorder="1" applyAlignment="1">
      <alignment horizontal="left" vertical="center" wrapText="1"/>
    </xf>
    <xf numFmtId="172" fontId="28" fillId="0" borderId="10" xfId="45" applyNumberFormat="1" applyFont="1" applyFill="1" applyBorder="1" applyAlignment="1">
      <alignment vertical="center" wrapText="1"/>
    </xf>
    <xf numFmtId="0" fontId="28" fillId="0" borderId="10" xfId="0" applyFont="1" applyFill="1" applyBorder="1" applyAlignment="1">
      <alignment vertical="center"/>
    </xf>
    <xf numFmtId="3" fontId="28" fillId="0" borderId="10" xfId="0" applyNumberFormat="1" applyFont="1" applyFill="1" applyBorder="1" applyAlignment="1">
      <alignment vertical="center"/>
    </xf>
    <xf numFmtId="3" fontId="28" fillId="0" borderId="10" xfId="0" applyNumberFormat="1" applyFont="1" applyFill="1" applyBorder="1" applyAlignment="1">
      <alignment horizontal="right" vertical="center"/>
    </xf>
    <xf numFmtId="0" fontId="29" fillId="0" borderId="10" xfId="0" applyFont="1" applyBorder="1" applyAlignment="1">
      <alignment/>
    </xf>
    <xf numFmtId="0" fontId="29" fillId="0" borderId="0" xfId="0" applyFont="1" applyAlignment="1">
      <alignment/>
    </xf>
    <xf numFmtId="172" fontId="29" fillId="0" borderId="10" xfId="0" applyNumberFormat="1" applyFont="1" applyBorder="1" applyAlignment="1">
      <alignment/>
    </xf>
    <xf numFmtId="0" fontId="2" fillId="0" borderId="14" xfId="0" applyFont="1" applyFill="1" applyBorder="1" applyAlignment="1">
      <alignment horizontal="left" vertical="center" wrapText="1" indent="1"/>
    </xf>
    <xf numFmtId="0" fontId="2" fillId="0" borderId="14" xfId="0" applyFont="1" applyFill="1" applyBorder="1" applyAlignment="1">
      <alignment horizontal="center" vertical="center" wrapText="1"/>
    </xf>
    <xf numFmtId="3" fontId="2" fillId="0" borderId="14" xfId="73" applyNumberFormat="1" applyFont="1" applyFill="1" applyBorder="1" applyAlignment="1">
      <alignment horizontal="center" vertical="center" wrapText="1"/>
      <protection/>
    </xf>
    <xf numFmtId="3" fontId="2" fillId="0" borderId="14" xfId="0" applyNumberFormat="1" applyFont="1" applyFill="1" applyBorder="1" applyAlignment="1">
      <alignment horizontal="center" vertical="center" wrapText="1"/>
    </xf>
    <xf numFmtId="172" fontId="2" fillId="0" borderId="14" xfId="45" applyNumberFormat="1" applyFont="1" applyFill="1" applyBorder="1" applyAlignment="1">
      <alignment horizontal="right" vertical="center"/>
    </xf>
    <xf numFmtId="172" fontId="2" fillId="0" borderId="14" xfId="0" applyNumberFormat="1" applyFont="1" applyFill="1" applyBorder="1" applyAlignment="1">
      <alignment vertical="center"/>
    </xf>
    <xf numFmtId="0" fontId="16" fillId="0" borderId="15" xfId="61" applyFont="1" applyBorder="1" applyAlignment="1">
      <alignment horizontal="center" vertical="center" wrapText="1"/>
      <protection/>
    </xf>
    <xf numFmtId="0" fontId="16" fillId="0" borderId="16" xfId="61" applyFont="1" applyBorder="1" applyAlignment="1">
      <alignment horizontal="center" vertical="center"/>
      <protection/>
    </xf>
    <xf numFmtId="0" fontId="16" fillId="0" borderId="15" xfId="61" applyFont="1" applyBorder="1" applyAlignment="1">
      <alignment horizontal="center" vertical="center"/>
      <protection/>
    </xf>
    <xf numFmtId="0" fontId="2" fillId="0" borderId="12" xfId="0" applyFont="1" applyBorder="1" applyAlignment="1">
      <alignment horizontal="center" vertical="center"/>
    </xf>
    <xf numFmtId="1" fontId="2" fillId="0" borderId="12"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172" fontId="2" fillId="0" borderId="12" xfId="0" applyNumberFormat="1" applyFont="1" applyFill="1" applyBorder="1" applyAlignment="1">
      <alignment vertical="center"/>
    </xf>
    <xf numFmtId="172" fontId="2" fillId="0" borderId="12" xfId="0" applyNumberFormat="1" applyFont="1" applyBorder="1" applyAlignment="1">
      <alignment vertical="center"/>
    </xf>
    <xf numFmtId="0" fontId="2" fillId="0" borderId="12" xfId="0" applyFont="1" applyBorder="1" applyAlignment="1">
      <alignment vertical="center"/>
    </xf>
    <xf numFmtId="1" fontId="8" fillId="24" borderId="10" xfId="67" applyNumberFormat="1" applyFont="1" applyFill="1" applyBorder="1" applyAlignment="1">
      <alignment horizontal="center" vertical="center"/>
      <protection/>
    </xf>
    <xf numFmtId="3" fontId="8" fillId="24" borderId="10" xfId="0" applyNumberFormat="1" applyFont="1" applyFill="1" applyBorder="1" applyAlignment="1">
      <alignment horizontal="left" vertical="center" wrapText="1"/>
    </xf>
    <xf numFmtId="0" fontId="8" fillId="24" borderId="10" xfId="0" applyFont="1" applyFill="1" applyBorder="1" applyAlignment="1">
      <alignment horizontal="center" vertical="center"/>
    </xf>
    <xf numFmtId="3" fontId="8" fillId="24" borderId="10" xfId="0" applyNumberFormat="1" applyFont="1" applyFill="1" applyBorder="1" applyAlignment="1">
      <alignment vertical="center"/>
    </xf>
    <xf numFmtId="1" fontId="2" fillId="24" borderId="10" xfId="67" applyNumberFormat="1" applyFont="1" applyFill="1" applyBorder="1" applyAlignment="1">
      <alignment horizontal="right" vertical="center" wrapText="1"/>
      <protection/>
    </xf>
    <xf numFmtId="1" fontId="2" fillId="24" borderId="0" xfId="67" applyNumberFormat="1" applyFont="1" applyFill="1" applyAlignment="1">
      <alignment vertical="center"/>
      <protection/>
    </xf>
    <xf numFmtId="3" fontId="8" fillId="24" borderId="10" xfId="70" applyNumberFormat="1" applyFont="1" applyFill="1" applyBorder="1" applyAlignment="1">
      <alignment vertical="center" wrapText="1"/>
      <protection/>
    </xf>
    <xf numFmtId="3" fontId="8" fillId="24" borderId="10" xfId="70" applyNumberFormat="1" applyFont="1" applyFill="1" applyBorder="1" applyAlignment="1">
      <alignment horizontal="center" vertical="center" wrapText="1"/>
      <protection/>
    </xf>
    <xf numFmtId="1" fontId="8" fillId="24" borderId="10" xfId="70" applyNumberFormat="1" applyFont="1" applyFill="1" applyBorder="1" applyAlignment="1">
      <alignment horizontal="center" vertical="center" wrapText="1"/>
      <protection/>
    </xf>
    <xf numFmtId="3" fontId="8" fillId="24" borderId="10" xfId="45" applyNumberFormat="1" applyFont="1" applyFill="1" applyBorder="1" applyAlignment="1">
      <alignment horizontal="right" vertical="center"/>
    </xf>
    <xf numFmtId="3" fontId="8" fillId="24" borderId="10" xfId="67" applyNumberFormat="1" applyFont="1" applyFill="1" applyBorder="1" applyAlignment="1">
      <alignment horizontal="right" vertical="center"/>
      <protection/>
    </xf>
    <xf numFmtId="1" fontId="8" fillId="24" borderId="10" xfId="67" applyNumberFormat="1" applyFont="1" applyFill="1" applyBorder="1" applyAlignment="1">
      <alignment horizontal="right" vertical="center"/>
      <protection/>
    </xf>
    <xf numFmtId="1" fontId="8" fillId="24" borderId="0" xfId="67" applyNumberFormat="1" applyFont="1" applyFill="1" applyAlignment="1">
      <alignment vertical="center"/>
      <protection/>
    </xf>
    <xf numFmtId="0" fontId="16" fillId="0" borderId="10" xfId="0"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8" fillId="24" borderId="10" xfId="0" applyNumberFormat="1" applyFont="1" applyFill="1" applyBorder="1" applyAlignment="1">
      <alignment vertical="center" wrapText="1"/>
    </xf>
    <xf numFmtId="3" fontId="2" fillId="24" borderId="10" xfId="0" applyNumberFormat="1" applyFont="1" applyFill="1" applyBorder="1" applyAlignment="1">
      <alignment horizontal="right" vertical="center" wrapText="1"/>
    </xf>
    <xf numFmtId="3" fontId="2" fillId="24" borderId="10" xfId="0" applyNumberFormat="1" applyFont="1" applyFill="1" applyBorder="1" applyAlignment="1">
      <alignment vertical="center" wrapText="1"/>
    </xf>
    <xf numFmtId="172" fontId="8" fillId="24" borderId="10" xfId="0" applyNumberFormat="1" applyFont="1" applyFill="1" applyBorder="1" applyAlignment="1">
      <alignment horizontal="right" vertical="center"/>
    </xf>
    <xf numFmtId="3" fontId="8" fillId="24" borderId="10" xfId="0" applyNumberFormat="1" applyFont="1" applyFill="1" applyBorder="1" applyAlignment="1">
      <alignment horizontal="right" vertical="center" wrapText="1"/>
    </xf>
    <xf numFmtId="1" fontId="8" fillId="24" borderId="10" xfId="67" applyNumberFormat="1" applyFont="1" applyFill="1" applyBorder="1" applyAlignment="1">
      <alignment horizontal="right" vertical="center" wrapText="1"/>
      <protection/>
    </xf>
    <xf numFmtId="3" fontId="8" fillId="24" borderId="10" xfId="70" applyNumberFormat="1" applyFont="1" applyFill="1" applyBorder="1" applyAlignment="1">
      <alignment horizontal="center" vertical="center"/>
      <protection/>
    </xf>
    <xf numFmtId="3" fontId="8" fillId="24" borderId="10" xfId="70" applyNumberFormat="1" applyFont="1" applyFill="1" applyBorder="1" applyAlignment="1">
      <alignment vertical="center"/>
      <protection/>
    </xf>
    <xf numFmtId="1" fontId="8" fillId="24" borderId="10" xfId="70" applyNumberFormat="1" applyFont="1" applyFill="1" applyBorder="1" applyAlignment="1">
      <alignment horizontal="center" vertical="center"/>
      <protection/>
    </xf>
    <xf numFmtId="1" fontId="2" fillId="0" borderId="17" xfId="67" applyNumberFormat="1" applyFont="1" applyFill="1" applyBorder="1" applyAlignment="1">
      <alignment horizontal="center" vertical="center" wrapText="1"/>
      <protection/>
    </xf>
    <xf numFmtId="1" fontId="9" fillId="0" borderId="0" xfId="67" applyNumberFormat="1" applyFont="1" applyFill="1" applyAlignment="1">
      <alignment horizontal="center" vertical="center" wrapText="1"/>
      <protection/>
    </xf>
    <xf numFmtId="1" fontId="2" fillId="24" borderId="10" xfId="67" applyNumberFormat="1" applyFont="1" applyFill="1" applyBorder="1" applyAlignment="1">
      <alignment horizontal="center" vertical="center" wrapText="1"/>
      <protection/>
    </xf>
    <xf numFmtId="1" fontId="2" fillId="24" borderId="10" xfId="67" applyNumberFormat="1" applyFont="1" applyFill="1" applyBorder="1" applyAlignment="1">
      <alignment horizontal="right" vertical="center"/>
      <protection/>
    </xf>
    <xf numFmtId="3" fontId="3" fillId="0" borderId="10" xfId="0" applyNumberFormat="1" applyFont="1" applyBorder="1" applyAlignment="1">
      <alignment horizontal="center" vertical="center" wrapText="1"/>
    </xf>
    <xf numFmtId="3" fontId="3" fillId="0" borderId="10" xfId="69" applyNumberFormat="1" applyFont="1" applyBorder="1" applyAlignment="1">
      <alignment horizontal="center" vertical="center" wrapText="1"/>
      <protection/>
    </xf>
    <xf numFmtId="0" fontId="3" fillId="25" borderId="10" xfId="0" applyFont="1" applyFill="1" applyBorder="1" applyAlignment="1">
      <alignment horizontal="center" vertical="center" wrapText="1"/>
    </xf>
    <xf numFmtId="0" fontId="3" fillId="0" borderId="17" xfId="0" applyFont="1" applyBorder="1" applyAlignment="1">
      <alignment horizontal="center" vertical="center"/>
    </xf>
    <xf numFmtId="3" fontId="3" fillId="25" borderId="10" xfId="0" applyNumberFormat="1" applyFont="1" applyFill="1" applyBorder="1" applyAlignment="1">
      <alignment horizontal="center" vertical="center" wrapText="1"/>
    </xf>
    <xf numFmtId="3" fontId="3" fillId="25" borderId="17" xfId="0" applyNumberFormat="1" applyFont="1" applyFill="1" applyBorder="1" applyAlignment="1">
      <alignment horizontal="center" vertical="center" wrapText="1"/>
    </xf>
    <xf numFmtId="3" fontId="3" fillId="0" borderId="10" xfId="72" applyNumberFormat="1" applyFont="1" applyFill="1" applyBorder="1" applyAlignment="1">
      <alignment horizontal="center" vertical="center" wrapText="1"/>
      <protection/>
    </xf>
    <xf numFmtId="3" fontId="3" fillId="25" borderId="15" xfId="0" applyNumberFormat="1" applyFont="1" applyFill="1" applyBorder="1" applyAlignment="1">
      <alignment horizontal="center" vertical="center" wrapText="1"/>
    </xf>
    <xf numFmtId="0" fontId="16" fillId="0" borderId="18" xfId="61" applyFont="1" applyBorder="1" applyAlignment="1">
      <alignment horizontal="center" vertical="center" wrapText="1"/>
      <protection/>
    </xf>
    <xf numFmtId="0" fontId="16" fillId="0" borderId="10" xfId="61" applyFont="1" applyBorder="1" applyAlignment="1">
      <alignment horizontal="center" vertical="center" wrapText="1"/>
      <protection/>
    </xf>
    <xf numFmtId="0" fontId="14" fillId="0" borderId="0" xfId="61" applyFont="1" applyAlignment="1">
      <alignment horizontal="center"/>
      <protection/>
    </xf>
    <xf numFmtId="0" fontId="16" fillId="0" borderId="18" xfId="61" applyFont="1" applyBorder="1" applyAlignment="1">
      <alignment horizontal="center" vertical="center"/>
      <protection/>
    </xf>
    <xf numFmtId="0" fontId="26" fillId="0" borderId="0" xfId="61" applyFont="1" applyAlignment="1">
      <alignment horizontal="center"/>
      <protection/>
    </xf>
    <xf numFmtId="0" fontId="16" fillId="0" borderId="15" xfId="61" applyFont="1" applyBorder="1" applyAlignment="1">
      <alignment horizontal="center" vertical="center" wrapText="1"/>
      <protection/>
    </xf>
    <xf numFmtId="0" fontId="16" fillId="0" borderId="10" xfId="61" applyFont="1" applyBorder="1" applyAlignment="1">
      <alignment horizontal="center" vertical="center"/>
      <protection/>
    </xf>
    <xf numFmtId="0" fontId="14" fillId="0" borderId="0" xfId="61" applyFont="1" applyAlignment="1">
      <alignment horizontal="center" wrapText="1"/>
      <protection/>
    </xf>
    <xf numFmtId="0" fontId="16" fillId="0" borderId="18" xfId="61" applyFont="1" applyBorder="1" applyAlignment="1">
      <alignment horizontal="left" vertical="center"/>
      <protection/>
    </xf>
    <xf numFmtId="0" fontId="0" fillId="0" borderId="14" xfId="0" applyBorder="1" applyAlignment="1">
      <alignment horizontal="center" vertical="center" wrapText="1"/>
    </xf>
    <xf numFmtId="0" fontId="16" fillId="0" borderId="19" xfId="61" applyFont="1" applyBorder="1" applyAlignment="1">
      <alignment horizontal="center" vertical="center"/>
      <protection/>
    </xf>
    <xf numFmtId="0" fontId="16" fillId="0" borderId="20" xfId="61" applyFont="1" applyBorder="1" applyAlignment="1">
      <alignment horizontal="center" vertical="center"/>
      <protection/>
    </xf>
    <xf numFmtId="0" fontId="16" fillId="0" borderId="21" xfId="61" applyFont="1" applyBorder="1" applyAlignment="1">
      <alignment horizontal="center" vertical="center"/>
      <protection/>
    </xf>
    <xf numFmtId="0" fontId="16" fillId="0" borderId="17" xfId="61" applyFont="1" applyBorder="1" applyAlignment="1">
      <alignment horizontal="center" vertical="center"/>
      <protection/>
    </xf>
    <xf numFmtId="0" fontId="16" fillId="0" borderId="16" xfId="61" applyFont="1" applyBorder="1" applyAlignment="1">
      <alignment horizontal="center" vertical="center"/>
      <protection/>
    </xf>
    <xf numFmtId="0" fontId="16" fillId="0" borderId="15" xfId="61" applyFont="1" applyBorder="1" applyAlignment="1">
      <alignment horizontal="center" vertical="center"/>
      <protection/>
    </xf>
    <xf numFmtId="3" fontId="2" fillId="0" borderId="18" xfId="67" applyNumberFormat="1" applyFont="1" applyFill="1" applyBorder="1" applyAlignment="1">
      <alignment horizontal="center" vertical="center" wrapText="1"/>
      <protection/>
    </xf>
    <xf numFmtId="3" fontId="2" fillId="0" borderId="10" xfId="67" applyNumberFormat="1" applyFont="1" applyFill="1" applyBorder="1" applyAlignment="1">
      <alignment horizontal="center" vertical="center" wrapText="1"/>
      <protection/>
    </xf>
    <xf numFmtId="1" fontId="14" fillId="0" borderId="0" xfId="67" applyNumberFormat="1" applyFont="1" applyFill="1" applyAlignment="1">
      <alignment horizontal="center" vertical="center" wrapText="1"/>
      <protection/>
    </xf>
    <xf numFmtId="1" fontId="9" fillId="0" borderId="0" xfId="67" applyNumberFormat="1" applyFont="1" applyFill="1" applyAlignment="1">
      <alignment horizontal="center" vertical="center" wrapText="1"/>
      <protection/>
    </xf>
    <xf numFmtId="1" fontId="9" fillId="0" borderId="11" xfId="67" applyNumberFormat="1" applyFont="1" applyFill="1" applyBorder="1" applyAlignment="1">
      <alignment horizontal="right" vertical="center"/>
      <protection/>
    </xf>
    <xf numFmtId="1" fontId="17" fillId="0" borderId="0" xfId="67" applyNumberFormat="1" applyFont="1" applyFill="1" applyAlignment="1">
      <alignment horizontal="center" vertical="center"/>
      <protection/>
    </xf>
    <xf numFmtId="1" fontId="17" fillId="0" borderId="0" xfId="67" applyNumberFormat="1" applyFont="1" applyFill="1" applyAlignment="1">
      <alignment horizontal="center" vertical="center" wrapText="1"/>
      <protection/>
    </xf>
    <xf numFmtId="1" fontId="9" fillId="0" borderId="20" xfId="67" applyNumberFormat="1" applyFont="1" applyFill="1" applyBorder="1" applyAlignment="1">
      <alignment horizontal="left" vertical="center"/>
      <protection/>
    </xf>
    <xf numFmtId="1" fontId="2" fillId="0" borderId="10" xfId="67" applyNumberFormat="1" applyFont="1" applyFill="1" applyBorder="1" applyAlignment="1">
      <alignment horizontal="center" vertical="center" wrapText="1"/>
      <protection/>
    </xf>
    <xf numFmtId="1" fontId="8" fillId="0" borderId="0" xfId="67" applyNumberFormat="1" applyFont="1" applyFill="1" applyAlignment="1">
      <alignment horizontal="center" vertical="center" wrapText="1"/>
      <protection/>
    </xf>
    <xf numFmtId="0" fontId="8" fillId="0" borderId="0" xfId="0" applyFont="1" applyAlignment="1">
      <alignment horizontal="center" vertical="center"/>
    </xf>
    <xf numFmtId="0" fontId="2" fillId="0" borderId="12" xfId="0" applyFont="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2" xfId="46"/>
    <cellStyle name="Comma 2 2 2 10" xfId="47"/>
    <cellStyle name="Comma 3" xfId="48"/>
    <cellStyle name="Comma 4 2"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4" xfId="63"/>
    <cellStyle name="Normal 8" xfId="64"/>
    <cellStyle name="Normal 9" xfId="65"/>
    <cellStyle name="Normal_1.dự án bức xúcCLY" xfId="66"/>
    <cellStyle name="Normal_Bieu mau (CV )" xfId="67"/>
    <cellStyle name="Normal_Bieu mau (CV ) 2" xfId="68"/>
    <cellStyle name="Normal_Chinh trang" xfId="69"/>
    <cellStyle name="Normal_PK MN 5 TUỏI" xfId="70"/>
    <cellStyle name="Normal_Sheet1" xfId="71"/>
    <cellStyle name="Normal_Sheet2 2" xfId="72"/>
    <cellStyle name="Normal_ThanhDong 7-2014"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5"/>
  <sheetViews>
    <sheetView zoomScale="85" zoomScaleNormal="85" workbookViewId="0" topLeftCell="A1">
      <selection activeCell="A1" sqref="A1:H1"/>
    </sheetView>
  </sheetViews>
  <sheetFormatPr defaultColWidth="9.00390625" defaultRowHeight="14.25"/>
  <cols>
    <col min="1" max="1" width="8.875" style="101" customWidth="1"/>
    <col min="2" max="2" width="37.375" style="101" customWidth="1"/>
    <col min="3" max="3" width="29.125" style="120" customWidth="1"/>
    <col min="4" max="4" width="23.375" style="120" customWidth="1"/>
    <col min="5" max="5" width="15.125" style="101" customWidth="1"/>
    <col min="6" max="6" width="16.375" style="101" customWidth="1"/>
    <col min="7" max="7" width="14.375" style="101" customWidth="1"/>
    <col min="8" max="8" width="17.625" style="101" customWidth="1"/>
    <col min="9" max="9" width="11.375" style="101" customWidth="1"/>
    <col min="10" max="10" width="11.625" style="101" bestFit="1" customWidth="1"/>
    <col min="11" max="16384" width="8.875" style="101" customWidth="1"/>
  </cols>
  <sheetData>
    <row r="1" spans="1:8" ht="20.25">
      <c r="A1" s="314" t="s">
        <v>1239</v>
      </c>
      <c r="B1" s="314"/>
      <c r="C1" s="314"/>
      <c r="D1" s="314"/>
      <c r="E1" s="314"/>
      <c r="F1" s="314"/>
      <c r="G1" s="314"/>
      <c r="H1" s="314"/>
    </row>
    <row r="2" spans="1:8" ht="18.75" hidden="1">
      <c r="A2" s="316" t="s">
        <v>555</v>
      </c>
      <c r="B2" s="316"/>
      <c r="C2" s="316"/>
      <c r="D2" s="316"/>
      <c r="E2" s="316"/>
      <c r="F2" s="316"/>
      <c r="G2" s="316"/>
      <c r="H2" s="316"/>
    </row>
    <row r="3" spans="1:8" ht="18.75">
      <c r="A3" s="316" t="s">
        <v>387</v>
      </c>
      <c r="B3" s="316"/>
      <c r="C3" s="316"/>
      <c r="D3" s="316"/>
      <c r="E3" s="316"/>
      <c r="F3" s="316"/>
      <c r="G3" s="316"/>
      <c r="H3" s="316"/>
    </row>
    <row r="4" ht="18.75"/>
    <row r="5" spans="1:10" s="102" customFormat="1" ht="18" customHeight="1">
      <c r="A5" s="312" t="s">
        <v>405</v>
      </c>
      <c r="B5" s="312" t="s">
        <v>1240</v>
      </c>
      <c r="C5" s="312" t="s">
        <v>1241</v>
      </c>
      <c r="D5" s="312" t="s">
        <v>1242</v>
      </c>
      <c r="E5" s="315" t="s">
        <v>1243</v>
      </c>
      <c r="F5" s="315"/>
      <c r="G5" s="315"/>
      <c r="H5" s="312" t="s">
        <v>1244</v>
      </c>
      <c r="I5" s="312" t="s">
        <v>1245</v>
      </c>
      <c r="J5" s="102"/>
    </row>
    <row r="6" spans="1:9" s="102" customFormat="1" ht="41.25" customHeight="1">
      <c r="A6" s="313"/>
      <c r="B6" s="313"/>
      <c r="C6" s="313"/>
      <c r="D6" s="313"/>
      <c r="E6" s="103" t="s">
        <v>1246</v>
      </c>
      <c r="F6" s="103" t="s">
        <v>1247</v>
      </c>
      <c r="G6" s="103" t="s">
        <v>1237</v>
      </c>
      <c r="H6" s="313"/>
      <c r="I6" s="313"/>
    </row>
    <row r="7" spans="1:9" s="107" customFormat="1" ht="24" customHeight="1">
      <c r="A7" s="104"/>
      <c r="B7" s="105" t="s">
        <v>1237</v>
      </c>
      <c r="C7" s="106">
        <f>C8+C21+C28</f>
        <v>7960000</v>
      </c>
      <c r="D7" s="106">
        <f>D8+D21+D28</f>
        <v>7772500</v>
      </c>
      <c r="E7" s="106">
        <f>E8+E21+E28</f>
        <v>1729722</v>
      </c>
      <c r="F7" s="106">
        <f>F8+F21+F28</f>
        <v>1376991</v>
      </c>
      <c r="G7" s="106">
        <f>G8+G21+G28</f>
        <v>2894213</v>
      </c>
      <c r="H7" s="106">
        <f>H8+H21+H28</f>
        <v>3943787</v>
      </c>
      <c r="I7" s="104"/>
    </row>
    <row r="8" spans="1:10" s="107" customFormat="1" ht="24" customHeight="1">
      <c r="A8" s="104" t="s">
        <v>419</v>
      </c>
      <c r="B8" s="105" t="s">
        <v>1248</v>
      </c>
      <c r="C8" s="106">
        <f>C9+C10+C20</f>
        <v>4720000</v>
      </c>
      <c r="D8" s="106">
        <f>D9+D10+D20</f>
        <v>4417500</v>
      </c>
      <c r="E8" s="106">
        <f>E9+E10+E20</f>
        <v>740647</v>
      </c>
      <c r="F8" s="106">
        <f>F9+F10+F20</f>
        <v>787991</v>
      </c>
      <c r="G8" s="106">
        <f>G9+G10+G20</f>
        <v>1528638</v>
      </c>
      <c r="H8" s="106">
        <f>H9+H10+H20</f>
        <v>2166862</v>
      </c>
      <c r="I8" s="104" t="s">
        <v>381</v>
      </c>
      <c r="J8" s="107"/>
    </row>
    <row r="9" spans="1:9" s="107" customFormat="1" ht="24" customHeight="1">
      <c r="A9" s="104" t="s">
        <v>556</v>
      </c>
      <c r="B9" s="105" t="s">
        <v>420</v>
      </c>
      <c r="C9" s="106">
        <v>145000</v>
      </c>
      <c r="D9" s="106">
        <v>145000</v>
      </c>
      <c r="E9" s="106">
        <v>7710</v>
      </c>
      <c r="F9" s="106">
        <v>50000</v>
      </c>
      <c r="G9" s="106">
        <f>F9+E9</f>
        <v>57710</v>
      </c>
      <c r="H9" s="106">
        <f>D9-G9</f>
        <v>87290</v>
      </c>
      <c r="I9" s="104"/>
    </row>
    <row r="10" spans="1:10" s="107" customFormat="1" ht="24" customHeight="1">
      <c r="A10" s="104" t="s">
        <v>557</v>
      </c>
      <c r="B10" s="105" t="s">
        <v>384</v>
      </c>
      <c r="C10" s="106">
        <f>SUM(C11:C19)</f>
        <v>3853000</v>
      </c>
      <c r="D10" s="106">
        <f>SUM(D11:D19)</f>
        <v>3550500</v>
      </c>
      <c r="E10" s="106">
        <f>SUM(E11:E19)</f>
        <v>732937</v>
      </c>
      <c r="F10" s="106">
        <f>SUM(F11:F19)</f>
        <v>737991</v>
      </c>
      <c r="G10" s="106">
        <f>SUM(G11:G19)</f>
        <v>1470928</v>
      </c>
      <c r="H10" s="106">
        <f>SUM(H11:H19)</f>
        <v>2079572</v>
      </c>
      <c r="I10" s="104"/>
      <c r="J10" s="218"/>
    </row>
    <row r="11" spans="1:9" s="102" customFormat="1" ht="27" customHeight="1">
      <c r="A11" s="103">
        <v>1</v>
      </c>
      <c r="B11" s="108" t="s">
        <v>1249</v>
      </c>
      <c r="C11" s="109">
        <v>1240000</v>
      </c>
      <c r="D11" s="109">
        <v>1240000</v>
      </c>
      <c r="E11" s="109">
        <f>'TINH QL'!P19</f>
        <v>92000</v>
      </c>
      <c r="F11" s="109">
        <f>'TINH QL'!R19</f>
        <v>336000</v>
      </c>
      <c r="G11" s="109">
        <f>SUM(E11:F11)</f>
        <v>428000</v>
      </c>
      <c r="H11" s="109">
        <f>D11-G11</f>
        <v>812000</v>
      </c>
      <c r="I11" s="103"/>
    </row>
    <row r="12" spans="1:9" s="102" customFormat="1" ht="27" customHeight="1">
      <c r="A12" s="103">
        <v>2</v>
      </c>
      <c r="B12" s="108" t="s">
        <v>1250</v>
      </c>
      <c r="C12" s="109">
        <v>360000</v>
      </c>
      <c r="D12" s="109">
        <v>360000</v>
      </c>
      <c r="E12" s="109">
        <f>'TINH QL'!P51</f>
        <v>43680</v>
      </c>
      <c r="F12" s="109">
        <f>'TINH QL'!R51</f>
        <v>66700</v>
      </c>
      <c r="G12" s="109">
        <f>SUM(E12:F12)</f>
        <v>110380</v>
      </c>
      <c r="H12" s="109">
        <f>D12-G12</f>
        <v>249620</v>
      </c>
      <c r="I12" s="103"/>
    </row>
    <row r="13" spans="1:9" s="102" customFormat="1" ht="27" customHeight="1">
      <c r="A13" s="103">
        <v>3</v>
      </c>
      <c r="B13" s="108" t="s">
        <v>1251</v>
      </c>
      <c r="C13" s="109">
        <v>510000</v>
      </c>
      <c r="D13" s="109">
        <v>510000</v>
      </c>
      <c r="E13" s="109">
        <f>'TINH QL'!P111</f>
        <v>153696</v>
      </c>
      <c r="F13" s="109">
        <f>'TINH QL'!R111</f>
        <v>66131</v>
      </c>
      <c r="G13" s="109">
        <f>SUM(E13:F13)</f>
        <v>219827</v>
      </c>
      <c r="H13" s="109">
        <f>D13-G13</f>
        <v>290173</v>
      </c>
      <c r="I13" s="103"/>
    </row>
    <row r="14" spans="1:9" s="102" customFormat="1" ht="27" customHeight="1">
      <c r="A14" s="103">
        <v>4</v>
      </c>
      <c r="B14" s="108" t="s">
        <v>1252</v>
      </c>
      <c r="C14" s="109">
        <v>510000</v>
      </c>
      <c r="D14" s="109">
        <v>267500</v>
      </c>
      <c r="E14" s="109">
        <f>'TINH QL'!P142</f>
        <v>87639</v>
      </c>
      <c r="F14" s="109">
        <f>'TINH QL'!R142</f>
        <v>91400</v>
      </c>
      <c r="G14" s="109">
        <f>SUM(E14:F14)</f>
        <v>179039</v>
      </c>
      <c r="H14" s="109">
        <f>D14-G14</f>
        <v>88461</v>
      </c>
      <c r="I14" s="103"/>
    </row>
    <row r="15" spans="1:9" s="102" customFormat="1" ht="27" customHeight="1">
      <c r="A15" s="103">
        <v>5</v>
      </c>
      <c r="B15" s="108" t="s">
        <v>1253</v>
      </c>
      <c r="C15" s="109">
        <v>220000</v>
      </c>
      <c r="D15" s="109">
        <v>220000</v>
      </c>
      <c r="E15" s="109">
        <f>'TINH QL'!P176</f>
        <v>32400</v>
      </c>
      <c r="F15" s="109">
        <f>'TINH QL'!R176</f>
        <v>22000</v>
      </c>
      <c r="G15" s="109">
        <f>SUM(E15:F15)</f>
        <v>54400</v>
      </c>
      <c r="H15" s="109">
        <f>D15-G15</f>
        <v>165600</v>
      </c>
      <c r="I15" s="103"/>
    </row>
    <row r="16" spans="1:9" s="102" customFormat="1" ht="27" customHeight="1">
      <c r="A16" s="103">
        <v>6</v>
      </c>
      <c r="B16" s="108" t="s">
        <v>1254</v>
      </c>
      <c r="C16" s="109">
        <v>290000</v>
      </c>
      <c r="D16" s="109">
        <v>150000</v>
      </c>
      <c r="E16" s="109">
        <f>'TINH QL'!P201</f>
        <v>17260</v>
      </c>
      <c r="F16" s="109">
        <f>'TINH QL'!R201</f>
        <v>25000</v>
      </c>
      <c r="G16" s="109">
        <f>SUM(E16:F16)</f>
        <v>42260</v>
      </c>
      <c r="H16" s="109">
        <f>D16-G16</f>
        <v>107740</v>
      </c>
      <c r="I16" s="103"/>
    </row>
    <row r="17" spans="1:9" s="102" customFormat="1" ht="27" customHeight="1">
      <c r="A17" s="103">
        <v>7</v>
      </c>
      <c r="B17" s="108" t="s">
        <v>1255</v>
      </c>
      <c r="C17" s="109">
        <v>290000</v>
      </c>
      <c r="D17" s="109">
        <v>290000</v>
      </c>
      <c r="E17" s="109">
        <f>'TINH QL'!P218</f>
        <v>72425</v>
      </c>
      <c r="F17" s="109">
        <f>'TINH QL'!R218</f>
        <v>22000</v>
      </c>
      <c r="G17" s="109">
        <f>SUM(E17:F17)</f>
        <v>94425</v>
      </c>
      <c r="H17" s="109">
        <f>D17-G17</f>
        <v>195575</v>
      </c>
      <c r="I17" s="103"/>
    </row>
    <row r="18" spans="1:9" s="102" customFormat="1" ht="27" customHeight="1">
      <c r="A18" s="103">
        <v>8</v>
      </c>
      <c r="B18" s="108" t="s">
        <v>1256</v>
      </c>
      <c r="C18" s="109">
        <v>218000</v>
      </c>
      <c r="D18" s="109">
        <v>259000</v>
      </c>
      <c r="E18" s="109">
        <f>'TINH QL'!P260</f>
        <v>78575</v>
      </c>
      <c r="F18" s="109">
        <f>'TINH QL'!R260</f>
        <v>68700</v>
      </c>
      <c r="G18" s="109">
        <f>SUM(E18:F18)</f>
        <v>147275</v>
      </c>
      <c r="H18" s="109">
        <f>D18-G18</f>
        <v>111725</v>
      </c>
      <c r="I18" s="103"/>
    </row>
    <row r="19" spans="1:9" s="102" customFormat="1" ht="27" customHeight="1">
      <c r="A19" s="103">
        <v>9</v>
      </c>
      <c r="B19" s="108" t="s">
        <v>1257</v>
      </c>
      <c r="C19" s="109">
        <v>215000</v>
      </c>
      <c r="D19" s="109">
        <v>254000</v>
      </c>
      <c r="E19" s="109">
        <f>'TINH QL'!P291</f>
        <v>155262</v>
      </c>
      <c r="F19" s="109">
        <f>'TINH QL'!R291</f>
        <v>40060</v>
      </c>
      <c r="G19" s="109">
        <f>SUM(E19:F19)</f>
        <v>195322</v>
      </c>
      <c r="H19" s="109">
        <f>D19-G19</f>
        <v>58678</v>
      </c>
      <c r="I19" s="103"/>
    </row>
    <row r="20" spans="1:9" s="107" customFormat="1" ht="27" customHeight="1">
      <c r="A20" s="104" t="s">
        <v>1670</v>
      </c>
      <c r="B20" s="110" t="s">
        <v>385</v>
      </c>
      <c r="C20" s="106">
        <v>722000</v>
      </c>
      <c r="D20" s="106">
        <v>722000</v>
      </c>
      <c r="E20" s="106"/>
      <c r="F20" s="106"/>
      <c r="G20" s="106"/>
      <c r="H20" s="106"/>
      <c r="I20" s="104"/>
    </row>
    <row r="21" spans="1:9" s="107" customFormat="1" ht="25.5" customHeight="1">
      <c r="A21" s="104" t="s">
        <v>421</v>
      </c>
      <c r="B21" s="105" t="s">
        <v>1258</v>
      </c>
      <c r="C21" s="106">
        <f>SUM(C22:C27)</f>
        <v>2540000</v>
      </c>
      <c r="D21" s="106">
        <f>SUM(D22:D27)</f>
        <v>2842500</v>
      </c>
      <c r="E21" s="106">
        <f>SUM(E22:E27)</f>
        <v>673575</v>
      </c>
      <c r="F21" s="106">
        <f>SUM(F22:F27)</f>
        <v>542000</v>
      </c>
      <c r="G21" s="106">
        <f>SUM(G22:G27)</f>
        <v>1215575</v>
      </c>
      <c r="H21" s="106">
        <f>SUM(H22:H27)</f>
        <v>1626925</v>
      </c>
      <c r="I21" s="104" t="s">
        <v>382</v>
      </c>
    </row>
    <row r="22" spans="1:9" s="102" customFormat="1" ht="24.75" customHeight="1">
      <c r="A22" s="103">
        <v>1</v>
      </c>
      <c r="B22" s="108" t="s">
        <v>1259</v>
      </c>
      <c r="C22" s="109">
        <v>1230000</v>
      </c>
      <c r="D22" s="109">
        <v>1230000</v>
      </c>
      <c r="E22" s="109">
        <f>'HTMT HUYEN'!P17</f>
        <v>354055</v>
      </c>
      <c r="F22" s="109">
        <f>'HTMT HUYEN'!R17</f>
        <v>240000</v>
      </c>
      <c r="G22" s="109">
        <f>SUM(E22:F22)</f>
        <v>594055</v>
      </c>
      <c r="H22" s="109">
        <f>D22-G22</f>
        <v>635945</v>
      </c>
      <c r="I22" s="103"/>
    </row>
    <row r="23" spans="1:9" s="102" customFormat="1" ht="24.75" customHeight="1">
      <c r="A23" s="103">
        <v>2</v>
      </c>
      <c r="B23" s="108" t="s">
        <v>1260</v>
      </c>
      <c r="C23" s="109">
        <v>580000</v>
      </c>
      <c r="D23" s="109">
        <f>200000+2*190000+60000</f>
        <v>640000</v>
      </c>
      <c r="E23" s="109">
        <f>'HTMT HUYEN'!P18</f>
        <v>113250</v>
      </c>
      <c r="F23" s="109">
        <f>'HTMT HUYEN'!R18</f>
        <v>131000</v>
      </c>
      <c r="G23" s="109">
        <f>SUM(E23:F23)</f>
        <v>244250</v>
      </c>
      <c r="H23" s="109">
        <f>D23-G23</f>
        <v>395750</v>
      </c>
      <c r="I23" s="103"/>
    </row>
    <row r="24" spans="1:9" s="102" customFormat="1" ht="45" customHeight="1">
      <c r="A24" s="103">
        <v>3</v>
      </c>
      <c r="B24" s="108" t="s">
        <v>1262</v>
      </c>
      <c r="C24" s="109"/>
      <c r="D24" s="109">
        <v>124500</v>
      </c>
      <c r="E24" s="109"/>
      <c r="F24" s="109"/>
      <c r="G24" s="109"/>
      <c r="H24" s="109">
        <f>D24-G24</f>
        <v>124500</v>
      </c>
      <c r="I24" s="103"/>
    </row>
    <row r="25" spans="1:9" s="102" customFormat="1" ht="56.25">
      <c r="A25" s="103">
        <v>4</v>
      </c>
      <c r="B25" s="108" t="s">
        <v>1263</v>
      </c>
      <c r="C25" s="109"/>
      <c r="D25" s="109">
        <v>20000</v>
      </c>
      <c r="E25" s="109"/>
      <c r="F25" s="109"/>
      <c r="G25" s="109"/>
      <c r="H25" s="109">
        <f>D25-G25</f>
        <v>20000</v>
      </c>
      <c r="I25" s="103"/>
    </row>
    <row r="26" spans="1:9" s="102" customFormat="1" ht="45" customHeight="1">
      <c r="A26" s="103">
        <v>5</v>
      </c>
      <c r="B26" s="108" t="s">
        <v>1264</v>
      </c>
      <c r="C26" s="109"/>
      <c r="D26" s="109">
        <v>98000</v>
      </c>
      <c r="E26" s="109"/>
      <c r="F26" s="109">
        <f>'HTMT HUYEN'!R256</f>
        <v>25000</v>
      </c>
      <c r="G26" s="109">
        <f>SUM(E26:F26)</f>
        <v>25000</v>
      </c>
      <c r="H26" s="109">
        <f>D26-G26</f>
        <v>73000</v>
      </c>
      <c r="I26" s="103"/>
    </row>
    <row r="27" spans="1:9" s="102" customFormat="1" ht="24.75" customHeight="1">
      <c r="A27" s="103">
        <v>6</v>
      </c>
      <c r="B27" s="108" t="s">
        <v>1261</v>
      </c>
      <c r="C27" s="109">
        <f>80000*7+85000*2</f>
        <v>730000</v>
      </c>
      <c r="D27" s="109">
        <f>80000*7+85000*2</f>
        <v>730000</v>
      </c>
      <c r="E27" s="109">
        <f>'HTMT HUYEN'!P257</f>
        <v>206270</v>
      </c>
      <c r="F27" s="109">
        <f>'HTMT HUYEN'!R257</f>
        <v>146000</v>
      </c>
      <c r="G27" s="109">
        <f>SUM(E27:F27)</f>
        <v>352270</v>
      </c>
      <c r="H27" s="109">
        <f>D27-G27</f>
        <v>377730</v>
      </c>
      <c r="I27" s="103"/>
    </row>
    <row r="28" spans="1:9" s="107" customFormat="1" ht="37.5">
      <c r="A28" s="104" t="s">
        <v>708</v>
      </c>
      <c r="B28" s="110" t="s">
        <v>1265</v>
      </c>
      <c r="C28" s="106">
        <v>700000</v>
      </c>
      <c r="D28" s="106">
        <v>512500</v>
      </c>
      <c r="E28" s="106">
        <f>E29+E34</f>
        <v>315500</v>
      </c>
      <c r="F28" s="106">
        <f>F29+F34</f>
        <v>47000</v>
      </c>
      <c r="G28" s="106">
        <f>50000*3</f>
        <v>150000</v>
      </c>
      <c r="H28" s="106">
        <f>50000*3</f>
        <v>150000</v>
      </c>
      <c r="I28" s="104" t="s">
        <v>383</v>
      </c>
    </row>
    <row r="29" spans="1:9" s="114" customFormat="1" ht="24" customHeight="1">
      <c r="A29" s="111"/>
      <c r="B29" s="112" t="s">
        <v>1266</v>
      </c>
      <c r="C29" s="113"/>
      <c r="D29" s="113"/>
      <c r="E29" s="113">
        <f>SUM(E30:E33)</f>
        <v>273570</v>
      </c>
      <c r="F29" s="113">
        <f>SUM(F30:F33)</f>
        <v>6000</v>
      </c>
      <c r="G29" s="113"/>
      <c r="H29" s="113"/>
      <c r="I29" s="111"/>
    </row>
    <row r="30" spans="1:9" s="102" customFormat="1" ht="25.5" customHeight="1">
      <c r="A30" s="103">
        <v>1</v>
      </c>
      <c r="B30" s="108" t="s">
        <v>1249</v>
      </c>
      <c r="C30" s="109"/>
      <c r="D30" s="109"/>
      <c r="E30" s="109">
        <f>141500+44362</f>
        <v>185862</v>
      </c>
      <c r="F30" s="109"/>
      <c r="G30" s="109"/>
      <c r="H30" s="109"/>
      <c r="I30" s="103"/>
    </row>
    <row r="31" spans="1:9" s="102" customFormat="1" ht="25.5" customHeight="1">
      <c r="A31" s="103">
        <v>2</v>
      </c>
      <c r="B31" s="108" t="s">
        <v>1256</v>
      </c>
      <c r="C31" s="109"/>
      <c r="D31" s="109"/>
      <c r="E31" s="109">
        <f>31203</f>
        <v>31203</v>
      </c>
      <c r="F31" s="109"/>
      <c r="G31" s="109"/>
      <c r="H31" s="109"/>
      <c r="I31" s="103"/>
    </row>
    <row r="32" spans="1:9" s="102" customFormat="1" ht="25.5" customHeight="1">
      <c r="A32" s="103">
        <v>3</v>
      </c>
      <c r="B32" s="108" t="s">
        <v>1257</v>
      </c>
      <c r="C32" s="109"/>
      <c r="D32" s="109"/>
      <c r="E32" s="109">
        <f>35434+500</f>
        <v>35934</v>
      </c>
      <c r="F32" s="109">
        <v>6000</v>
      </c>
      <c r="G32" s="109"/>
      <c r="H32" s="109"/>
      <c r="I32" s="103"/>
    </row>
    <row r="33" spans="1:9" s="102" customFormat="1" ht="27" customHeight="1">
      <c r="A33" s="103">
        <v>4</v>
      </c>
      <c r="B33" s="108" t="s">
        <v>1267</v>
      </c>
      <c r="C33" s="109"/>
      <c r="D33" s="109"/>
      <c r="E33" s="109">
        <v>20571</v>
      </c>
      <c r="F33" s="109"/>
      <c r="G33" s="109"/>
      <c r="H33" s="109"/>
      <c r="I33" s="103"/>
    </row>
    <row r="34" spans="1:9" s="117" customFormat="1" ht="23.25" customHeight="1">
      <c r="A34" s="115"/>
      <c r="B34" s="115" t="s">
        <v>1268</v>
      </c>
      <c r="C34" s="116"/>
      <c r="D34" s="116"/>
      <c r="E34" s="113">
        <v>41930</v>
      </c>
      <c r="F34" s="113">
        <v>41000</v>
      </c>
      <c r="G34" s="115"/>
      <c r="H34" s="115"/>
      <c r="I34" s="115"/>
    </row>
    <row r="35" spans="1:9" ht="18.75">
      <c r="A35" s="118"/>
      <c r="B35" s="118"/>
      <c r="C35" s="119"/>
      <c r="D35" s="119"/>
      <c r="E35" s="118"/>
      <c r="F35" s="118"/>
      <c r="G35" s="118"/>
      <c r="H35" s="118"/>
      <c r="I35" s="118"/>
    </row>
  </sheetData>
  <sheetProtection/>
  <mergeCells count="10">
    <mergeCell ref="I5:I6"/>
    <mergeCell ref="A1:H1"/>
    <mergeCell ref="A5:A6"/>
    <mergeCell ref="B5:B6"/>
    <mergeCell ref="C5:C6"/>
    <mergeCell ref="D5:D6"/>
    <mergeCell ref="E5:G5"/>
    <mergeCell ref="H5:H6"/>
    <mergeCell ref="A2:H2"/>
    <mergeCell ref="A3:H3"/>
  </mergeCells>
  <printOptions/>
  <pageMargins left="0.58" right="0.32" top="0.6" bottom="0.6" header="0.3" footer="0.3"/>
  <pageSetup horizontalDpi="600" verticalDpi="600" orientation="landscape" paperSize="9" scale="78" r:id="rId3"/>
  <headerFooter alignWithMargins="0">
    <oddFooter>&amp;CTrang &amp;P/&amp;N</oddFooter>
  </headerFooter>
  <legacyDrawing r:id="rId2"/>
</worksheet>
</file>

<file path=xl/worksheets/sheet2.xml><?xml version="1.0" encoding="utf-8"?>
<worksheet xmlns="http://schemas.openxmlformats.org/spreadsheetml/2006/main" xmlns:r="http://schemas.openxmlformats.org/officeDocument/2006/relationships">
  <dimension ref="A1:M36"/>
  <sheetViews>
    <sheetView workbookViewId="0" topLeftCell="A29">
      <selection activeCell="A2" sqref="A2:L2"/>
    </sheetView>
  </sheetViews>
  <sheetFormatPr defaultColWidth="9.00390625" defaultRowHeight="14.25"/>
  <cols>
    <col min="1" max="1" width="8.875" style="101" customWidth="1"/>
    <col min="2" max="2" width="54.00390625" style="101" customWidth="1"/>
    <col min="3" max="3" width="5.125" style="120" hidden="1" customWidth="1"/>
    <col min="4" max="4" width="20.00390625" style="120" customWidth="1"/>
    <col min="5" max="5" width="13.75390625" style="120" customWidth="1"/>
    <col min="6" max="6" width="14.625" style="120" customWidth="1"/>
    <col min="7" max="7" width="19.875" style="120" bestFit="1" customWidth="1"/>
    <col min="8" max="8" width="15.125" style="101" hidden="1" customWidth="1"/>
    <col min="9" max="9" width="16.375" style="101" hidden="1" customWidth="1"/>
    <col min="10" max="10" width="14.375" style="101" hidden="1" customWidth="1"/>
    <col min="11" max="11" width="19.625" style="101" hidden="1" customWidth="1"/>
    <col min="12" max="12" width="13.00390625" style="101" customWidth="1"/>
    <col min="13" max="13" width="11.625" style="101" bestFit="1" customWidth="1"/>
    <col min="14" max="16384" width="8.875" style="101" customWidth="1"/>
  </cols>
  <sheetData>
    <row r="1" spans="1:12" ht="42" customHeight="1">
      <c r="A1" s="319" t="s">
        <v>1027</v>
      </c>
      <c r="B1" s="314"/>
      <c r="C1" s="314"/>
      <c r="D1" s="314"/>
      <c r="E1" s="314"/>
      <c r="F1" s="314"/>
      <c r="G1" s="314"/>
      <c r="H1" s="314"/>
      <c r="I1" s="314"/>
      <c r="J1" s="314"/>
      <c r="K1" s="314"/>
      <c r="L1" s="314"/>
    </row>
    <row r="2" spans="1:12" ht="21.75" customHeight="1">
      <c r="A2" s="316" t="s">
        <v>1180</v>
      </c>
      <c r="B2" s="316"/>
      <c r="C2" s="316"/>
      <c r="D2" s="316"/>
      <c r="E2" s="316"/>
      <c r="F2" s="316"/>
      <c r="G2" s="316"/>
      <c r="H2" s="316"/>
      <c r="I2" s="316"/>
      <c r="J2" s="316"/>
      <c r="K2" s="316"/>
      <c r="L2" s="316"/>
    </row>
    <row r="3" ht="18.75"/>
    <row r="4" spans="1:13" s="102" customFormat="1" ht="18" customHeight="1">
      <c r="A4" s="312" t="s">
        <v>405</v>
      </c>
      <c r="B4" s="312" t="s">
        <v>1240</v>
      </c>
      <c r="C4" s="312" t="s">
        <v>1241</v>
      </c>
      <c r="D4" s="322" t="s">
        <v>395</v>
      </c>
      <c r="E4" s="323"/>
      <c r="F4" s="323"/>
      <c r="G4" s="323"/>
      <c r="H4" s="323"/>
      <c r="I4" s="323"/>
      <c r="J4" s="323"/>
      <c r="K4" s="324"/>
      <c r="L4" s="312" t="s">
        <v>1245</v>
      </c>
      <c r="M4" s="102"/>
    </row>
    <row r="5" spans="1:12" s="102" customFormat="1" ht="18" customHeight="1">
      <c r="A5" s="317"/>
      <c r="B5" s="317"/>
      <c r="C5" s="317"/>
      <c r="D5" s="325" t="s">
        <v>394</v>
      </c>
      <c r="E5" s="318" t="s">
        <v>427</v>
      </c>
      <c r="F5" s="318"/>
      <c r="G5" s="318"/>
      <c r="H5" s="320" t="s">
        <v>427</v>
      </c>
      <c r="I5" s="320"/>
      <c r="J5" s="320"/>
      <c r="K5" s="320"/>
      <c r="L5" s="317"/>
    </row>
    <row r="6" spans="1:12" s="102" customFormat="1" ht="112.5" customHeight="1">
      <c r="A6" s="317"/>
      <c r="B6" s="317"/>
      <c r="C6" s="317"/>
      <c r="D6" s="326"/>
      <c r="E6" s="268" t="s">
        <v>1024</v>
      </c>
      <c r="F6" s="268" t="s">
        <v>1025</v>
      </c>
      <c r="G6" s="266" t="s">
        <v>1026</v>
      </c>
      <c r="H6" s="318" t="s">
        <v>396</v>
      </c>
      <c r="I6" s="318"/>
      <c r="J6" s="103"/>
      <c r="K6" s="313" t="s">
        <v>397</v>
      </c>
      <c r="L6" s="317"/>
    </row>
    <row r="7" spans="1:12" s="102" customFormat="1" ht="13.5" customHeight="1" hidden="1">
      <c r="A7" s="313"/>
      <c r="B7" s="313"/>
      <c r="C7" s="313"/>
      <c r="D7" s="327"/>
      <c r="E7" s="267"/>
      <c r="F7" s="267"/>
      <c r="G7" s="267"/>
      <c r="H7" s="229" t="s">
        <v>1246</v>
      </c>
      <c r="I7" s="229" t="s">
        <v>1247</v>
      </c>
      <c r="J7" s="229" t="s">
        <v>1237</v>
      </c>
      <c r="K7" s="321"/>
      <c r="L7" s="313"/>
    </row>
    <row r="8" spans="1:12" s="107" customFormat="1" ht="24" customHeight="1">
      <c r="A8" s="104"/>
      <c r="B8" s="105" t="s">
        <v>1237</v>
      </c>
      <c r="C8" s="106">
        <f>C9+C22+C29</f>
        <v>7960000</v>
      </c>
      <c r="D8" s="106">
        <f>SUM(E8:G8)</f>
        <v>7790947</v>
      </c>
      <c r="E8" s="106">
        <f>E9+E22+E29</f>
        <v>1192000</v>
      </c>
      <c r="F8" s="106">
        <f>F9+F22+F29</f>
        <v>6068000</v>
      </c>
      <c r="G8" s="106">
        <f>G9+G22+G29</f>
        <v>530947</v>
      </c>
      <c r="H8" s="228">
        <f>H9+H22+H29</f>
        <v>1729722</v>
      </c>
      <c r="I8" s="228">
        <f>I9+I22+I29</f>
        <v>1376991</v>
      </c>
      <c r="J8" s="228">
        <f>J9+J22+J29</f>
        <v>2894213</v>
      </c>
      <c r="K8" s="228">
        <f>K9+K22+K29</f>
        <v>4013787</v>
      </c>
      <c r="L8" s="104"/>
    </row>
    <row r="9" spans="1:13" s="107" customFormat="1" ht="24" customHeight="1">
      <c r="A9" s="104" t="s">
        <v>419</v>
      </c>
      <c r="B9" s="105" t="s">
        <v>1248</v>
      </c>
      <c r="C9" s="106">
        <f>C10+C11+C21</f>
        <v>4720000</v>
      </c>
      <c r="D9" s="106">
        <f>D10+D11+D21</f>
        <v>4417500</v>
      </c>
      <c r="E9" s="106">
        <f>E10+E11+E21</f>
        <v>1012000</v>
      </c>
      <c r="F9" s="106">
        <f>F10+F11+F21</f>
        <v>3405500</v>
      </c>
      <c r="G9" s="106"/>
      <c r="H9" s="106">
        <f>H10+H11+H21</f>
        <v>740647</v>
      </c>
      <c r="I9" s="106">
        <f>I10+I11+I21</f>
        <v>787991</v>
      </c>
      <c r="J9" s="106">
        <f>J10+J11+J21</f>
        <v>1528638</v>
      </c>
      <c r="K9" s="106">
        <f>K10+K11+K21</f>
        <v>2236862</v>
      </c>
      <c r="L9" s="104" t="s">
        <v>1017</v>
      </c>
      <c r="M9" s="107"/>
    </row>
    <row r="10" spans="1:12" s="107" customFormat="1" ht="24" customHeight="1">
      <c r="A10" s="104" t="s">
        <v>556</v>
      </c>
      <c r="B10" s="105" t="s">
        <v>420</v>
      </c>
      <c r="C10" s="106">
        <v>145000</v>
      </c>
      <c r="D10" s="106">
        <v>145000</v>
      </c>
      <c r="E10" s="106">
        <v>40000</v>
      </c>
      <c r="F10" s="106">
        <v>105000</v>
      </c>
      <c r="G10" s="106"/>
      <c r="H10" s="106">
        <v>7710</v>
      </c>
      <c r="I10" s="106">
        <v>50000</v>
      </c>
      <c r="J10" s="106">
        <f>I10+H10</f>
        <v>57710</v>
      </c>
      <c r="K10" s="106">
        <f>D10-J10</f>
        <v>87290</v>
      </c>
      <c r="L10" s="104"/>
    </row>
    <row r="11" spans="1:13" s="107" customFormat="1" ht="24" customHeight="1">
      <c r="A11" s="104" t="s">
        <v>557</v>
      </c>
      <c r="B11" s="105" t="s">
        <v>384</v>
      </c>
      <c r="C11" s="106">
        <f>SUM(C12:C20)</f>
        <v>3853000</v>
      </c>
      <c r="D11" s="106">
        <f>SUM(D12:D20)</f>
        <v>3620500</v>
      </c>
      <c r="E11" s="106">
        <f>SUM(E12:E20)</f>
        <v>810000</v>
      </c>
      <c r="F11" s="106">
        <f>SUM(F12:F20)</f>
        <v>2810500</v>
      </c>
      <c r="G11" s="106"/>
      <c r="H11" s="106">
        <f>SUM(H12:H20)</f>
        <v>732937</v>
      </c>
      <c r="I11" s="106">
        <f>SUM(I12:I20)</f>
        <v>737991</v>
      </c>
      <c r="J11" s="106">
        <f>SUM(J12:J20)</f>
        <v>1470928</v>
      </c>
      <c r="K11" s="106">
        <f>SUM(K12:K20)</f>
        <v>2149572</v>
      </c>
      <c r="L11" s="104"/>
      <c r="M11" s="218"/>
    </row>
    <row r="12" spans="1:12" s="102" customFormat="1" ht="27" customHeight="1">
      <c r="A12" s="103">
        <v>1</v>
      </c>
      <c r="B12" s="108" t="s">
        <v>1249</v>
      </c>
      <c r="C12" s="109">
        <v>1240000</v>
      </c>
      <c r="D12" s="109">
        <f>F12</f>
        <v>1290000</v>
      </c>
      <c r="E12" s="109"/>
      <c r="F12" s="109">
        <f>'TINH QL'!N19</f>
        <v>1290000</v>
      </c>
      <c r="G12" s="109"/>
      <c r="H12" s="109">
        <f>'TINH QL'!P19</f>
        <v>92000</v>
      </c>
      <c r="I12" s="109">
        <f>'TINH QL'!R19</f>
        <v>336000</v>
      </c>
      <c r="J12" s="109">
        <f>SUM(H12:I12)</f>
        <v>428000</v>
      </c>
      <c r="K12" s="109">
        <f>D12-J12</f>
        <v>862000</v>
      </c>
      <c r="L12" s="103"/>
    </row>
    <row r="13" spans="1:12" s="102" customFormat="1" ht="27" customHeight="1">
      <c r="A13" s="103">
        <v>2</v>
      </c>
      <c r="B13" s="108" t="s">
        <v>1250</v>
      </c>
      <c r="C13" s="109">
        <v>360000</v>
      </c>
      <c r="D13" s="109">
        <v>360000</v>
      </c>
      <c r="E13" s="109">
        <v>100000</v>
      </c>
      <c r="F13" s="109">
        <v>260000</v>
      </c>
      <c r="G13" s="109"/>
      <c r="H13" s="109">
        <f>'TINH QL'!P51</f>
        <v>43680</v>
      </c>
      <c r="I13" s="109">
        <f>'TINH QL'!R51</f>
        <v>66700</v>
      </c>
      <c r="J13" s="109">
        <f>SUM(H13:I13)</f>
        <v>110380</v>
      </c>
      <c r="K13" s="109">
        <f>D13-J13</f>
        <v>249620</v>
      </c>
      <c r="L13" s="103"/>
    </row>
    <row r="14" spans="1:12" s="102" customFormat="1" ht="27" customHeight="1">
      <c r="A14" s="103">
        <v>3</v>
      </c>
      <c r="B14" s="108" t="s">
        <v>1251</v>
      </c>
      <c r="C14" s="109">
        <v>510000</v>
      </c>
      <c r="D14" s="109">
        <v>510000</v>
      </c>
      <c r="E14" s="109"/>
      <c r="F14" s="109">
        <v>510000</v>
      </c>
      <c r="G14" s="109"/>
      <c r="H14" s="109">
        <f>'TINH QL'!P111</f>
        <v>153696</v>
      </c>
      <c r="I14" s="109">
        <f>'TINH QL'!R111</f>
        <v>66131</v>
      </c>
      <c r="J14" s="109">
        <f>SUM(H14:I14)</f>
        <v>219827</v>
      </c>
      <c r="K14" s="109">
        <f>D14-J14</f>
        <v>290173</v>
      </c>
      <c r="L14" s="103"/>
    </row>
    <row r="15" spans="1:12" s="102" customFormat="1" ht="27" customHeight="1">
      <c r="A15" s="103">
        <v>4</v>
      </c>
      <c r="B15" s="108" t="s">
        <v>1252</v>
      </c>
      <c r="C15" s="109">
        <v>510000</v>
      </c>
      <c r="D15" s="109">
        <v>267500</v>
      </c>
      <c r="E15" s="109">
        <v>200000</v>
      </c>
      <c r="F15" s="109">
        <v>67500</v>
      </c>
      <c r="G15" s="109"/>
      <c r="H15" s="109">
        <f>'TINH QL'!P142</f>
        <v>87639</v>
      </c>
      <c r="I15" s="109">
        <f>'TINH QL'!R142</f>
        <v>91400</v>
      </c>
      <c r="J15" s="109">
        <f>SUM(H15:I15)</f>
        <v>179039</v>
      </c>
      <c r="K15" s="109">
        <f>D15-J15</f>
        <v>88461</v>
      </c>
      <c r="L15" s="103"/>
    </row>
    <row r="16" spans="1:12" s="102" customFormat="1" ht="27" customHeight="1">
      <c r="A16" s="103">
        <v>5</v>
      </c>
      <c r="B16" s="108" t="s">
        <v>1253</v>
      </c>
      <c r="C16" s="109">
        <v>220000</v>
      </c>
      <c r="D16" s="109">
        <v>220000</v>
      </c>
      <c r="E16" s="109">
        <v>110000</v>
      </c>
      <c r="F16" s="109">
        <v>110000</v>
      </c>
      <c r="G16" s="109"/>
      <c r="H16" s="109">
        <f>'TINH QL'!P176</f>
        <v>32400</v>
      </c>
      <c r="I16" s="109">
        <f>'TINH QL'!R176</f>
        <v>22000</v>
      </c>
      <c r="J16" s="109">
        <f>SUM(H16:I16)</f>
        <v>54400</v>
      </c>
      <c r="K16" s="109">
        <f>D16-J16</f>
        <v>165600</v>
      </c>
      <c r="L16" s="103"/>
    </row>
    <row r="17" spans="1:12" s="102" customFormat="1" ht="27" customHeight="1">
      <c r="A17" s="103">
        <v>6</v>
      </c>
      <c r="B17" s="108" t="s">
        <v>1254</v>
      </c>
      <c r="C17" s="109">
        <v>290000</v>
      </c>
      <c r="D17" s="109">
        <v>150000</v>
      </c>
      <c r="E17" s="109">
        <v>11000</v>
      </c>
      <c r="F17" s="109">
        <v>139000</v>
      </c>
      <c r="G17" s="109"/>
      <c r="H17" s="109">
        <f>'TINH QL'!P201</f>
        <v>17260</v>
      </c>
      <c r="I17" s="109">
        <f>'TINH QL'!R201</f>
        <v>25000</v>
      </c>
      <c r="J17" s="109">
        <f>SUM(H17:I17)</f>
        <v>42260</v>
      </c>
      <c r="K17" s="109">
        <f>D17-J17</f>
        <v>107740</v>
      </c>
      <c r="L17" s="103"/>
    </row>
    <row r="18" spans="1:12" s="102" customFormat="1" ht="27" customHeight="1">
      <c r="A18" s="103">
        <v>7</v>
      </c>
      <c r="B18" s="108" t="s">
        <v>1255</v>
      </c>
      <c r="C18" s="109">
        <v>290000</v>
      </c>
      <c r="D18" s="109">
        <v>290000</v>
      </c>
      <c r="E18" s="109">
        <v>40000</v>
      </c>
      <c r="F18" s="109">
        <v>250000</v>
      </c>
      <c r="G18" s="109"/>
      <c r="H18" s="109">
        <f>'TINH QL'!P218</f>
        <v>72425</v>
      </c>
      <c r="I18" s="109">
        <f>'TINH QL'!R218</f>
        <v>22000</v>
      </c>
      <c r="J18" s="109">
        <f>SUM(H18:I18)</f>
        <v>94425</v>
      </c>
      <c r="K18" s="109">
        <f>D18-J18</f>
        <v>195575</v>
      </c>
      <c r="L18" s="103"/>
    </row>
    <row r="19" spans="1:12" s="102" customFormat="1" ht="27" customHeight="1">
      <c r="A19" s="103">
        <v>8</v>
      </c>
      <c r="B19" s="108" t="s">
        <v>1256</v>
      </c>
      <c r="C19" s="109">
        <v>218000</v>
      </c>
      <c r="D19" s="109">
        <v>259000</v>
      </c>
      <c r="E19" s="109">
        <v>200000</v>
      </c>
      <c r="F19" s="109">
        <v>59000</v>
      </c>
      <c r="G19" s="109"/>
      <c r="H19" s="109">
        <f>'TINH QL'!P260</f>
        <v>78575</v>
      </c>
      <c r="I19" s="109">
        <f>'TINH QL'!R260</f>
        <v>68700</v>
      </c>
      <c r="J19" s="109">
        <f>SUM(H19:I19)</f>
        <v>147275</v>
      </c>
      <c r="K19" s="109">
        <f>D19-J19</f>
        <v>111725</v>
      </c>
      <c r="L19" s="103"/>
    </row>
    <row r="20" spans="1:12" s="102" customFormat="1" ht="27" customHeight="1">
      <c r="A20" s="103">
        <v>9</v>
      </c>
      <c r="B20" s="108" t="s">
        <v>1257</v>
      </c>
      <c r="C20" s="109">
        <v>215000</v>
      </c>
      <c r="D20" s="109">
        <f>E20+F20</f>
        <v>274000</v>
      </c>
      <c r="E20" s="109">
        <v>149000</v>
      </c>
      <c r="F20" s="109">
        <v>125000</v>
      </c>
      <c r="G20" s="109"/>
      <c r="H20" s="109">
        <f>'TINH QL'!P291</f>
        <v>155262</v>
      </c>
      <c r="I20" s="109">
        <f>'TINH QL'!R291</f>
        <v>40060</v>
      </c>
      <c r="J20" s="109">
        <f>SUM(H20:I20)</f>
        <v>195322</v>
      </c>
      <c r="K20" s="109">
        <f>D20-J20</f>
        <v>78678</v>
      </c>
      <c r="L20" s="103"/>
    </row>
    <row r="21" spans="1:12" s="107" customFormat="1" ht="27" customHeight="1">
      <c r="A21" s="104" t="s">
        <v>1670</v>
      </c>
      <c r="B21" s="110" t="s">
        <v>1047</v>
      </c>
      <c r="C21" s="106">
        <v>722000</v>
      </c>
      <c r="D21" s="106">
        <f>E21+F21</f>
        <v>652000</v>
      </c>
      <c r="E21" s="106">
        <v>162000</v>
      </c>
      <c r="F21" s="106">
        <v>490000</v>
      </c>
      <c r="G21" s="106"/>
      <c r="H21" s="106"/>
      <c r="I21" s="106"/>
      <c r="J21" s="106"/>
      <c r="K21" s="106"/>
      <c r="L21" s="104"/>
    </row>
    <row r="22" spans="1:12" s="107" customFormat="1" ht="25.5" customHeight="1">
      <c r="A22" s="104" t="s">
        <v>421</v>
      </c>
      <c r="B22" s="105" t="s">
        <v>1258</v>
      </c>
      <c r="C22" s="106">
        <f>SUM(C23:C28)</f>
        <v>2540000</v>
      </c>
      <c r="D22" s="106">
        <f>SUM(D23:D28)</f>
        <v>2842500</v>
      </c>
      <c r="E22" s="106">
        <f>SUM(E23:E28)</f>
        <v>180000</v>
      </c>
      <c r="F22" s="106">
        <f>SUM(F23:F28)</f>
        <v>2662500</v>
      </c>
      <c r="G22" s="106"/>
      <c r="H22" s="106">
        <f>SUM(H23:H28)</f>
        <v>673575</v>
      </c>
      <c r="I22" s="106">
        <f>SUM(I23:I28)</f>
        <v>542000</v>
      </c>
      <c r="J22" s="106">
        <f>SUM(J23:J28)</f>
        <v>1215575</v>
      </c>
      <c r="K22" s="106">
        <f>SUM(K23:K28)</f>
        <v>1626925</v>
      </c>
      <c r="L22" s="104" t="s">
        <v>1016</v>
      </c>
    </row>
    <row r="23" spans="1:12" s="102" customFormat="1" ht="24.75" customHeight="1" hidden="1">
      <c r="A23" s="103">
        <v>1</v>
      </c>
      <c r="B23" s="108" t="s">
        <v>1259</v>
      </c>
      <c r="C23" s="109">
        <v>1230000</v>
      </c>
      <c r="D23" s="109">
        <v>1230000</v>
      </c>
      <c r="E23" s="109"/>
      <c r="F23" s="109">
        <v>1230000</v>
      </c>
      <c r="G23" s="109"/>
      <c r="H23" s="109">
        <f>'HTMT HUYEN'!P17</f>
        <v>354055</v>
      </c>
      <c r="I23" s="109">
        <f>'HTMT HUYEN'!R17</f>
        <v>240000</v>
      </c>
      <c r="J23" s="109">
        <f>SUM(H23:I23)</f>
        <v>594055</v>
      </c>
      <c r="K23" s="109">
        <f>D23-J23</f>
        <v>635945</v>
      </c>
      <c r="L23" s="103"/>
    </row>
    <row r="24" spans="1:12" s="102" customFormat="1" ht="24.75" customHeight="1" hidden="1">
      <c r="A24" s="103">
        <v>2</v>
      </c>
      <c r="B24" s="108" t="s">
        <v>1260</v>
      </c>
      <c r="C24" s="109">
        <v>580000</v>
      </c>
      <c r="D24" s="109">
        <f>200000+2*190000+60000</f>
        <v>640000</v>
      </c>
      <c r="E24" s="109"/>
      <c r="F24" s="109">
        <v>640000</v>
      </c>
      <c r="G24" s="109"/>
      <c r="H24" s="109">
        <f>'HTMT HUYEN'!P18</f>
        <v>113250</v>
      </c>
      <c r="I24" s="109">
        <f>'HTMT HUYEN'!R18</f>
        <v>131000</v>
      </c>
      <c r="J24" s="109">
        <f>SUM(H24:I24)</f>
        <v>244250</v>
      </c>
      <c r="K24" s="109">
        <f>D24-J24</f>
        <v>395750</v>
      </c>
      <c r="L24" s="103"/>
    </row>
    <row r="25" spans="1:12" s="102" customFormat="1" ht="45" customHeight="1" hidden="1">
      <c r="A25" s="103">
        <v>3</v>
      </c>
      <c r="B25" s="108" t="s">
        <v>1262</v>
      </c>
      <c r="C25" s="109"/>
      <c r="D25" s="109">
        <v>124500</v>
      </c>
      <c r="E25" s="109"/>
      <c r="F25" s="109">
        <v>124500</v>
      </c>
      <c r="G25" s="109"/>
      <c r="H25" s="109"/>
      <c r="I25" s="109"/>
      <c r="J25" s="109"/>
      <c r="K25" s="109">
        <f>D25-J25</f>
        <v>124500</v>
      </c>
      <c r="L25" s="103"/>
    </row>
    <row r="26" spans="1:12" s="102" customFormat="1" ht="37.5" hidden="1">
      <c r="A26" s="103">
        <v>4</v>
      </c>
      <c r="B26" s="108" t="s">
        <v>1263</v>
      </c>
      <c r="C26" s="109"/>
      <c r="D26" s="109">
        <v>20000</v>
      </c>
      <c r="E26" s="109"/>
      <c r="F26" s="109">
        <v>20000</v>
      </c>
      <c r="G26" s="109"/>
      <c r="H26" s="109"/>
      <c r="I26" s="109"/>
      <c r="J26" s="109"/>
      <c r="K26" s="109">
        <f>D26-J26</f>
        <v>20000</v>
      </c>
      <c r="L26" s="103"/>
    </row>
    <row r="27" spans="1:12" s="102" customFormat="1" ht="57.75" customHeight="1" hidden="1">
      <c r="A27" s="103">
        <v>5</v>
      </c>
      <c r="B27" s="108" t="s">
        <v>1013</v>
      </c>
      <c r="C27" s="109"/>
      <c r="D27" s="109">
        <v>98000</v>
      </c>
      <c r="E27" s="109"/>
      <c r="F27" s="109">
        <v>98000</v>
      </c>
      <c r="G27" s="109"/>
      <c r="H27" s="109"/>
      <c r="I27" s="109">
        <f>'HTMT HUYEN'!R256</f>
        <v>25000</v>
      </c>
      <c r="J27" s="109">
        <f>SUM(H27:I27)</f>
        <v>25000</v>
      </c>
      <c r="K27" s="109">
        <f>D27-J27</f>
        <v>73000</v>
      </c>
      <c r="L27" s="103"/>
    </row>
    <row r="28" spans="1:12" s="102" customFormat="1" ht="24.75" customHeight="1" hidden="1">
      <c r="A28" s="103">
        <v>6</v>
      </c>
      <c r="B28" s="108" t="s">
        <v>1261</v>
      </c>
      <c r="C28" s="109">
        <f>80000*7+85000*2</f>
        <v>730000</v>
      </c>
      <c r="D28" s="109">
        <f>80000*7+85000*2</f>
        <v>730000</v>
      </c>
      <c r="E28" s="109">
        <v>180000</v>
      </c>
      <c r="F28" s="109">
        <v>550000</v>
      </c>
      <c r="G28" s="109"/>
      <c r="H28" s="109">
        <f>'HTMT HUYEN'!P257</f>
        <v>206270</v>
      </c>
      <c r="I28" s="109">
        <f>'HTMT HUYEN'!R257</f>
        <v>146000</v>
      </c>
      <c r="J28" s="109">
        <f>SUM(H28:I28)</f>
        <v>352270</v>
      </c>
      <c r="K28" s="109">
        <f>D28-J28</f>
        <v>377730</v>
      </c>
      <c r="L28" s="103"/>
    </row>
    <row r="29" spans="1:12" s="107" customFormat="1" ht="60" customHeight="1">
      <c r="A29" s="104" t="s">
        <v>708</v>
      </c>
      <c r="B29" s="110" t="s">
        <v>1028</v>
      </c>
      <c r="C29" s="106">
        <v>700000</v>
      </c>
      <c r="D29" s="106">
        <f>G29</f>
        <v>530947</v>
      </c>
      <c r="E29" s="106"/>
      <c r="F29" s="106"/>
      <c r="G29" s="106">
        <f>HTCK!N13</f>
        <v>530947</v>
      </c>
      <c r="H29" s="106">
        <f>H30+H35</f>
        <v>315500</v>
      </c>
      <c r="I29" s="106">
        <f>I30+I35</f>
        <v>47000</v>
      </c>
      <c r="J29" s="106">
        <f>50000*3</f>
        <v>150000</v>
      </c>
      <c r="K29" s="106">
        <f>50000*3</f>
        <v>150000</v>
      </c>
      <c r="L29" s="104" t="s">
        <v>1019</v>
      </c>
    </row>
    <row r="30" spans="1:12" s="114" customFormat="1" ht="24.75" customHeight="1" hidden="1">
      <c r="A30" s="111"/>
      <c r="B30" s="112" t="s">
        <v>1266</v>
      </c>
      <c r="C30" s="113"/>
      <c r="D30" s="113"/>
      <c r="E30" s="113"/>
      <c r="F30" s="113"/>
      <c r="G30" s="113"/>
      <c r="H30" s="113">
        <f>SUM(H31:H34)</f>
        <v>273570</v>
      </c>
      <c r="I30" s="113">
        <f>SUM(I31:I34)</f>
        <v>6000</v>
      </c>
      <c r="J30" s="113"/>
      <c r="K30" s="113"/>
      <c r="L30" s="111"/>
    </row>
    <row r="31" spans="1:12" s="102" customFormat="1" ht="25.5" customHeight="1" hidden="1">
      <c r="A31" s="103">
        <v>1</v>
      </c>
      <c r="B31" s="108" t="s">
        <v>1249</v>
      </c>
      <c r="C31" s="109"/>
      <c r="D31" s="109"/>
      <c r="E31" s="109"/>
      <c r="F31" s="109"/>
      <c r="G31" s="109"/>
      <c r="H31" s="109">
        <f>141500+44362</f>
        <v>185862</v>
      </c>
      <c r="I31" s="109"/>
      <c r="J31" s="109"/>
      <c r="K31" s="109"/>
      <c r="L31" s="103"/>
    </row>
    <row r="32" spans="1:12" s="102" customFormat="1" ht="25.5" customHeight="1" hidden="1">
      <c r="A32" s="103">
        <v>2</v>
      </c>
      <c r="B32" s="108" t="s">
        <v>1256</v>
      </c>
      <c r="C32" s="109"/>
      <c r="D32" s="109"/>
      <c r="E32" s="109"/>
      <c r="F32" s="109"/>
      <c r="G32" s="109"/>
      <c r="H32" s="109">
        <f>31203</f>
        <v>31203</v>
      </c>
      <c r="I32" s="109"/>
      <c r="J32" s="109"/>
      <c r="K32" s="109"/>
      <c r="L32" s="103"/>
    </row>
    <row r="33" spans="1:12" s="102" customFormat="1" ht="25.5" customHeight="1" hidden="1">
      <c r="A33" s="103">
        <v>3</v>
      </c>
      <c r="B33" s="108" t="s">
        <v>1257</v>
      </c>
      <c r="C33" s="109"/>
      <c r="D33" s="109"/>
      <c r="E33" s="109"/>
      <c r="F33" s="109"/>
      <c r="G33" s="109"/>
      <c r="H33" s="109">
        <f>35434+500</f>
        <v>35934</v>
      </c>
      <c r="I33" s="109">
        <v>6000</v>
      </c>
      <c r="J33" s="109"/>
      <c r="K33" s="109"/>
      <c r="L33" s="103"/>
    </row>
    <row r="34" spans="1:12" s="102" customFormat="1" ht="27" customHeight="1" hidden="1">
      <c r="A34" s="103">
        <v>4</v>
      </c>
      <c r="B34" s="108" t="s">
        <v>1267</v>
      </c>
      <c r="C34" s="109"/>
      <c r="D34" s="109"/>
      <c r="E34" s="109"/>
      <c r="F34" s="109"/>
      <c r="G34" s="109"/>
      <c r="H34" s="109">
        <v>20571</v>
      </c>
      <c r="I34" s="109"/>
      <c r="J34" s="109"/>
      <c r="K34" s="109"/>
      <c r="L34" s="103"/>
    </row>
    <row r="35" spans="1:12" s="117" customFormat="1" ht="23.25" customHeight="1" hidden="1">
      <c r="A35" s="115"/>
      <c r="B35" s="115" t="s">
        <v>1268</v>
      </c>
      <c r="C35" s="116"/>
      <c r="D35" s="116"/>
      <c r="E35" s="116"/>
      <c r="F35" s="116"/>
      <c r="G35" s="116"/>
      <c r="H35" s="113">
        <v>41930</v>
      </c>
      <c r="I35" s="113">
        <v>41000</v>
      </c>
      <c r="J35" s="115"/>
      <c r="K35" s="115"/>
      <c r="L35" s="115"/>
    </row>
    <row r="36" spans="1:12" ht="12.75" customHeight="1">
      <c r="A36" s="118"/>
      <c r="B36" s="118"/>
      <c r="C36" s="119"/>
      <c r="D36" s="119"/>
      <c r="E36" s="119"/>
      <c r="F36" s="119"/>
      <c r="G36" s="119"/>
      <c r="H36" s="118"/>
      <c r="I36" s="118"/>
      <c r="J36" s="118"/>
      <c r="K36" s="118"/>
      <c r="L36" s="118"/>
    </row>
  </sheetData>
  <sheetProtection/>
  <mergeCells count="12">
    <mergeCell ref="A4:A7"/>
    <mergeCell ref="B4:B7"/>
    <mergeCell ref="C4:C7"/>
    <mergeCell ref="E5:G5"/>
    <mergeCell ref="A1:L1"/>
    <mergeCell ref="A2:L2"/>
    <mergeCell ref="H5:K5"/>
    <mergeCell ref="H6:I6"/>
    <mergeCell ref="K6:K7"/>
    <mergeCell ref="L4:L7"/>
    <mergeCell ref="D4:K4"/>
    <mergeCell ref="D5:D7"/>
  </mergeCells>
  <printOptions/>
  <pageMargins left="0.79" right="0.32" top="0.6" bottom="0.49" header="0.3" footer="0.21"/>
  <pageSetup horizontalDpi="600" verticalDpi="600" orientation="landscape" paperSize="9" scale="95" r:id="rId3"/>
  <headerFooter alignWithMargins="0">
    <oddFooter>&amp;C&amp;"Times New Roman,Regular"Trang &amp;P/&amp;N</oddFooter>
  </headerFooter>
  <legacyDrawing r:id="rId2"/>
</worksheet>
</file>

<file path=xl/worksheets/sheet3.xml><?xml version="1.0" encoding="utf-8"?>
<worksheet xmlns="http://schemas.openxmlformats.org/spreadsheetml/2006/main" xmlns:r="http://schemas.openxmlformats.org/officeDocument/2006/relationships">
  <dimension ref="A1:IV689"/>
  <sheetViews>
    <sheetView zoomScale="70" zoomScaleNormal="70" workbookViewId="0" topLeftCell="A53">
      <selection activeCell="A2" sqref="A2:S2"/>
    </sheetView>
  </sheetViews>
  <sheetFormatPr defaultColWidth="9.125" defaultRowHeight="14.25"/>
  <cols>
    <col min="1" max="1" width="6.375" style="27" customWidth="1"/>
    <col min="2" max="2" width="34.375" style="11" customWidth="1"/>
    <col min="3" max="3" width="12.125" style="29" customWidth="1"/>
    <col min="4" max="4" width="15.625" style="29" customWidth="1"/>
    <col min="5" max="5" width="12.125" style="29" customWidth="1"/>
    <col min="6" max="6" width="13.125" style="29" customWidth="1"/>
    <col min="7" max="7" width="15.00390625" style="28" customWidth="1"/>
    <col min="8" max="8" width="13.125" style="28" customWidth="1"/>
    <col min="9" max="19" width="12.125" style="28" customWidth="1"/>
    <col min="20" max="20" width="9.375" style="28" hidden="1" customWidth="1"/>
    <col min="21" max="21" width="10.375" style="28" hidden="1" customWidth="1"/>
    <col min="22" max="22" width="9.625" style="28" hidden="1" customWidth="1"/>
    <col min="23" max="24" width="0" style="19" hidden="1" customWidth="1"/>
    <col min="25" max="247" width="9.125" style="19" customWidth="1"/>
    <col min="248" max="248" width="6.375" style="19" customWidth="1"/>
    <col min="249" max="249" width="26.375" style="19" customWidth="1"/>
    <col min="250" max="250" width="8.625" style="19" customWidth="1"/>
    <col min="251" max="251" width="8.375" style="19" customWidth="1"/>
    <col min="252" max="252" width="9.00390625" style="19" customWidth="1"/>
    <col min="253" max="253" width="12.375" style="19" customWidth="1"/>
    <col min="254" max="254" width="10.375" style="19" customWidth="1"/>
    <col min="255" max="255" width="11.00390625" style="19" customWidth="1"/>
    <col min="256" max="16384" width="12.375" style="19" customWidth="1"/>
  </cols>
  <sheetData>
    <row r="1" spans="1:19" ht="18.75">
      <c r="A1" s="333" t="s">
        <v>1017</v>
      </c>
      <c r="B1" s="333"/>
      <c r="C1" s="333"/>
      <c r="D1" s="333"/>
      <c r="E1" s="333"/>
      <c r="F1" s="333"/>
      <c r="G1" s="333"/>
      <c r="H1" s="333"/>
      <c r="I1" s="333"/>
      <c r="J1" s="333"/>
      <c r="K1" s="333"/>
      <c r="L1" s="333"/>
      <c r="M1" s="333"/>
      <c r="N1" s="333"/>
      <c r="O1" s="333"/>
      <c r="P1" s="333"/>
      <c r="Q1" s="333"/>
      <c r="R1" s="333"/>
      <c r="S1" s="333"/>
    </row>
    <row r="2" spans="1:22" s="75" customFormat="1" ht="20.25">
      <c r="A2" s="330" t="s">
        <v>1015</v>
      </c>
      <c r="B2" s="330"/>
      <c r="C2" s="330"/>
      <c r="D2" s="330"/>
      <c r="E2" s="330"/>
      <c r="F2" s="330"/>
      <c r="G2" s="330"/>
      <c r="H2" s="330"/>
      <c r="I2" s="330"/>
      <c r="J2" s="330"/>
      <c r="K2" s="330"/>
      <c r="L2" s="330"/>
      <c r="M2" s="330"/>
      <c r="N2" s="330"/>
      <c r="O2" s="330"/>
      <c r="P2" s="330"/>
      <c r="Q2" s="330"/>
      <c r="R2" s="330"/>
      <c r="S2" s="330"/>
      <c r="T2" s="74"/>
      <c r="U2" s="74"/>
      <c r="V2" s="74"/>
    </row>
    <row r="3" spans="1:22" s="11" customFormat="1" ht="21.75" customHeight="1">
      <c r="A3" s="334" t="s">
        <v>151</v>
      </c>
      <c r="B3" s="334"/>
      <c r="C3" s="334"/>
      <c r="D3" s="334"/>
      <c r="E3" s="334"/>
      <c r="F3" s="334"/>
      <c r="G3" s="334"/>
      <c r="H3" s="334"/>
      <c r="I3" s="334"/>
      <c r="J3" s="334"/>
      <c r="K3" s="334"/>
      <c r="L3" s="334"/>
      <c r="M3" s="334"/>
      <c r="N3" s="334"/>
      <c r="O3" s="334"/>
      <c r="P3" s="334"/>
      <c r="Q3" s="334"/>
      <c r="R3" s="334"/>
      <c r="S3" s="334"/>
      <c r="T3" s="10"/>
      <c r="U3" s="10"/>
      <c r="V3" s="10"/>
    </row>
    <row r="4" spans="1:22" s="11" customFormat="1" ht="22.5" customHeight="1" hidden="1">
      <c r="A4" s="331" t="s">
        <v>1022</v>
      </c>
      <c r="B4" s="331"/>
      <c r="C4" s="331"/>
      <c r="D4" s="331"/>
      <c r="E4" s="331"/>
      <c r="F4" s="331"/>
      <c r="G4" s="331"/>
      <c r="H4" s="331"/>
      <c r="I4" s="331"/>
      <c r="J4" s="331"/>
      <c r="K4" s="331"/>
      <c r="L4" s="331"/>
      <c r="M4" s="331"/>
      <c r="N4" s="331"/>
      <c r="O4" s="331"/>
      <c r="P4" s="331"/>
      <c r="Q4" s="331"/>
      <c r="R4" s="331"/>
      <c r="S4" s="331"/>
      <c r="T4" s="12"/>
      <c r="U4" s="12"/>
      <c r="V4" s="12"/>
    </row>
    <row r="5" spans="1:22" s="11" customFormat="1" ht="22.5" customHeight="1" hidden="1">
      <c r="A5" s="331" t="s">
        <v>1048</v>
      </c>
      <c r="B5" s="331"/>
      <c r="C5" s="331"/>
      <c r="D5" s="331"/>
      <c r="E5" s="331"/>
      <c r="F5" s="331"/>
      <c r="G5" s="331"/>
      <c r="H5" s="331"/>
      <c r="I5" s="331"/>
      <c r="J5" s="331"/>
      <c r="K5" s="331"/>
      <c r="L5" s="331"/>
      <c r="M5" s="331"/>
      <c r="N5" s="331"/>
      <c r="O5" s="331"/>
      <c r="P5" s="331"/>
      <c r="Q5" s="331"/>
      <c r="R5" s="331"/>
      <c r="S5" s="331"/>
      <c r="T5" s="12"/>
      <c r="U5" s="12"/>
      <c r="V5" s="12"/>
    </row>
    <row r="6" spans="1:22" s="11" customFormat="1" ht="16.5" hidden="1">
      <c r="A6" s="331" t="s">
        <v>1021</v>
      </c>
      <c r="B6" s="331"/>
      <c r="C6" s="331"/>
      <c r="D6" s="331"/>
      <c r="E6" s="331"/>
      <c r="F6" s="331"/>
      <c r="G6" s="331"/>
      <c r="H6" s="331"/>
      <c r="I6" s="331"/>
      <c r="J6" s="331"/>
      <c r="K6" s="331"/>
      <c r="L6" s="331"/>
      <c r="M6" s="331"/>
      <c r="N6" s="331"/>
      <c r="O6" s="331"/>
      <c r="P6" s="331"/>
      <c r="Q6" s="331"/>
      <c r="R6" s="331"/>
      <c r="S6" s="331"/>
      <c r="T6" s="12"/>
      <c r="U6" s="12"/>
      <c r="V6" s="12"/>
    </row>
    <row r="7" spans="1:22" s="11" customFormat="1" ht="16.5" hidden="1">
      <c r="A7" s="331" t="s">
        <v>1020</v>
      </c>
      <c r="B7" s="331"/>
      <c r="C7" s="331"/>
      <c r="D7" s="331"/>
      <c r="E7" s="331"/>
      <c r="F7" s="331"/>
      <c r="G7" s="331"/>
      <c r="H7" s="331"/>
      <c r="I7" s="331"/>
      <c r="J7" s="331"/>
      <c r="K7" s="331"/>
      <c r="L7" s="331"/>
      <c r="M7" s="331"/>
      <c r="N7" s="331"/>
      <c r="O7" s="331"/>
      <c r="P7" s="331"/>
      <c r="Q7" s="331"/>
      <c r="R7" s="331"/>
      <c r="S7" s="331"/>
      <c r="T7" s="12"/>
      <c r="U7" s="12"/>
      <c r="V7" s="12"/>
    </row>
    <row r="8" spans="1:22" s="11" customFormat="1" ht="16.5" customHeight="1">
      <c r="A8" s="331" t="s">
        <v>1179</v>
      </c>
      <c r="B8" s="331"/>
      <c r="C8" s="331"/>
      <c r="D8" s="331"/>
      <c r="E8" s="331"/>
      <c r="F8" s="331"/>
      <c r="G8" s="331"/>
      <c r="H8" s="331"/>
      <c r="I8" s="331"/>
      <c r="J8" s="331"/>
      <c r="K8" s="331"/>
      <c r="L8" s="331"/>
      <c r="M8" s="331"/>
      <c r="N8" s="331"/>
      <c r="O8" s="331"/>
      <c r="P8" s="331"/>
      <c r="Q8" s="331"/>
      <c r="R8" s="331"/>
      <c r="S8" s="331"/>
      <c r="T8" s="12"/>
      <c r="U8" s="12"/>
      <c r="V8" s="12"/>
    </row>
    <row r="9" spans="1:22" s="11" customFormat="1" ht="16.5">
      <c r="A9" s="332" t="s">
        <v>404</v>
      </c>
      <c r="B9" s="332"/>
      <c r="C9" s="332"/>
      <c r="D9" s="332"/>
      <c r="E9" s="332"/>
      <c r="F9" s="332"/>
      <c r="G9" s="332"/>
      <c r="H9" s="332"/>
      <c r="I9" s="332"/>
      <c r="J9" s="332"/>
      <c r="K9" s="332"/>
      <c r="L9" s="332"/>
      <c r="M9" s="332"/>
      <c r="N9" s="332"/>
      <c r="O9" s="332"/>
      <c r="P9" s="332"/>
      <c r="Q9" s="332"/>
      <c r="R9" s="332"/>
      <c r="S9" s="332"/>
      <c r="T9" s="13"/>
      <c r="U9" s="13"/>
      <c r="V9" s="13"/>
    </row>
    <row r="10" spans="1:22" s="11" customFormat="1" ht="33" customHeight="1">
      <c r="A10" s="328" t="s">
        <v>405</v>
      </c>
      <c r="B10" s="328" t="s">
        <v>406</v>
      </c>
      <c r="C10" s="328" t="s">
        <v>407</v>
      </c>
      <c r="D10" s="328" t="s">
        <v>408</v>
      </c>
      <c r="E10" s="328" t="s">
        <v>409</v>
      </c>
      <c r="F10" s="328" t="s">
        <v>410</v>
      </c>
      <c r="G10" s="328"/>
      <c r="H10" s="328"/>
      <c r="I10" s="328" t="s">
        <v>586</v>
      </c>
      <c r="J10" s="328"/>
      <c r="K10" s="328" t="s">
        <v>411</v>
      </c>
      <c r="L10" s="328"/>
      <c r="M10" s="328" t="s">
        <v>388</v>
      </c>
      <c r="N10" s="328"/>
      <c r="O10" s="328" t="s">
        <v>412</v>
      </c>
      <c r="P10" s="328"/>
      <c r="Q10" s="328" t="s">
        <v>389</v>
      </c>
      <c r="R10" s="328"/>
      <c r="S10" s="328" t="s">
        <v>413</v>
      </c>
      <c r="T10" s="14"/>
      <c r="U10" s="14"/>
      <c r="V10" s="14"/>
    </row>
    <row r="11" spans="1:22" s="11" customFormat="1" ht="34.5" customHeight="1">
      <c r="A11" s="329"/>
      <c r="B11" s="329"/>
      <c r="C11" s="329"/>
      <c r="D11" s="329"/>
      <c r="E11" s="329"/>
      <c r="F11" s="329"/>
      <c r="G11" s="329"/>
      <c r="H11" s="329"/>
      <c r="I11" s="329"/>
      <c r="J11" s="329"/>
      <c r="K11" s="329"/>
      <c r="L11" s="329"/>
      <c r="M11" s="329"/>
      <c r="N11" s="329"/>
      <c r="O11" s="329"/>
      <c r="P11" s="329"/>
      <c r="Q11" s="329"/>
      <c r="R11" s="329"/>
      <c r="S11" s="329"/>
      <c r="T11" s="14"/>
      <c r="U11" s="14"/>
      <c r="V11" s="14"/>
    </row>
    <row r="12" spans="1:19" s="15" customFormat="1" ht="24" customHeight="1">
      <c r="A12" s="329"/>
      <c r="B12" s="329"/>
      <c r="C12" s="329"/>
      <c r="D12" s="329"/>
      <c r="E12" s="329"/>
      <c r="F12" s="329" t="s">
        <v>414</v>
      </c>
      <c r="G12" s="329" t="s">
        <v>415</v>
      </c>
      <c r="H12" s="329"/>
      <c r="I12" s="329" t="s">
        <v>416</v>
      </c>
      <c r="J12" s="329" t="s">
        <v>417</v>
      </c>
      <c r="K12" s="329" t="s">
        <v>416</v>
      </c>
      <c r="L12" s="329" t="s">
        <v>417</v>
      </c>
      <c r="M12" s="329" t="s">
        <v>416</v>
      </c>
      <c r="N12" s="329" t="s">
        <v>417</v>
      </c>
      <c r="O12" s="329" t="s">
        <v>416</v>
      </c>
      <c r="P12" s="329" t="s">
        <v>417</v>
      </c>
      <c r="Q12" s="329" t="s">
        <v>416</v>
      </c>
      <c r="R12" s="329" t="s">
        <v>417</v>
      </c>
      <c r="S12" s="329"/>
    </row>
    <row r="13" spans="1:19" s="15" customFormat="1" ht="27" customHeight="1">
      <c r="A13" s="329"/>
      <c r="B13" s="329"/>
      <c r="C13" s="329"/>
      <c r="D13" s="329"/>
      <c r="E13" s="329"/>
      <c r="F13" s="329"/>
      <c r="G13" s="329" t="s">
        <v>416</v>
      </c>
      <c r="H13" s="329" t="s">
        <v>417</v>
      </c>
      <c r="I13" s="329"/>
      <c r="J13" s="329"/>
      <c r="K13" s="329"/>
      <c r="L13" s="329"/>
      <c r="M13" s="329"/>
      <c r="N13" s="329"/>
      <c r="O13" s="329"/>
      <c r="P13" s="329"/>
      <c r="Q13" s="329"/>
      <c r="R13" s="329"/>
      <c r="S13" s="329"/>
    </row>
    <row r="14" spans="1:19" s="15" customFormat="1" ht="27.75" customHeight="1">
      <c r="A14" s="329"/>
      <c r="B14" s="329"/>
      <c r="C14" s="329"/>
      <c r="D14" s="329"/>
      <c r="E14" s="329"/>
      <c r="F14" s="329"/>
      <c r="G14" s="329"/>
      <c r="H14" s="329"/>
      <c r="I14" s="329"/>
      <c r="J14" s="329"/>
      <c r="K14" s="329"/>
      <c r="L14" s="329"/>
      <c r="M14" s="329"/>
      <c r="N14" s="329"/>
      <c r="O14" s="329"/>
      <c r="P14" s="329"/>
      <c r="Q14" s="329"/>
      <c r="R14" s="329"/>
      <c r="S14" s="329"/>
    </row>
    <row r="15" spans="1:22" s="17" customFormat="1" ht="16.5">
      <c r="A15" s="82">
        <v>1</v>
      </c>
      <c r="B15" s="82">
        <v>2</v>
      </c>
      <c r="C15" s="82">
        <v>3</v>
      </c>
      <c r="D15" s="82">
        <v>4</v>
      </c>
      <c r="E15" s="82">
        <v>5</v>
      </c>
      <c r="F15" s="82">
        <v>6</v>
      </c>
      <c r="G15" s="82">
        <v>7</v>
      </c>
      <c r="H15" s="82">
        <v>8</v>
      </c>
      <c r="I15" s="82">
        <v>9</v>
      </c>
      <c r="J15" s="82">
        <v>10</v>
      </c>
      <c r="K15" s="82">
        <v>11</v>
      </c>
      <c r="L15" s="82">
        <v>12</v>
      </c>
      <c r="M15" s="82">
        <v>17</v>
      </c>
      <c r="N15" s="82">
        <v>18</v>
      </c>
      <c r="O15" s="82">
        <v>21</v>
      </c>
      <c r="P15" s="82">
        <v>22</v>
      </c>
      <c r="Q15" s="82">
        <v>25</v>
      </c>
      <c r="R15" s="82">
        <v>26</v>
      </c>
      <c r="S15" s="82">
        <v>35</v>
      </c>
      <c r="T15" s="16">
        <v>36</v>
      </c>
      <c r="U15" s="16">
        <v>37</v>
      </c>
      <c r="V15" s="16">
        <v>38</v>
      </c>
    </row>
    <row r="16" spans="1:22" s="17" customFormat="1" ht="26.25" customHeight="1">
      <c r="A16" s="82"/>
      <c r="B16" s="84" t="s">
        <v>418</v>
      </c>
      <c r="C16" s="82"/>
      <c r="D16" s="82"/>
      <c r="E16" s="82"/>
      <c r="F16" s="82"/>
      <c r="G16" s="85">
        <f>G18+G17</f>
        <v>12033137</v>
      </c>
      <c r="H16" s="85">
        <f>H18+H17</f>
        <v>8246760.85</v>
      </c>
      <c r="I16" s="85">
        <f>I18+I17</f>
        <v>1089351</v>
      </c>
      <c r="J16" s="85">
        <f>J18+J17</f>
        <v>834665</v>
      </c>
      <c r="K16" s="85">
        <f>K18+K17</f>
        <v>1020337</v>
      </c>
      <c r="L16" s="85">
        <f>L18+L17</f>
        <v>834665</v>
      </c>
      <c r="M16" s="85">
        <f>M18+M17+M353</f>
        <v>8026920.4</v>
      </c>
      <c r="N16" s="85">
        <f>N18+N17+N353</f>
        <v>4417500.4</v>
      </c>
      <c r="O16" s="85">
        <f>O18+O17</f>
        <v>968347</v>
      </c>
      <c r="P16" s="85">
        <f>P18+P17</f>
        <v>740647</v>
      </c>
      <c r="Q16" s="85">
        <f>Q18+Q17</f>
        <v>830221</v>
      </c>
      <c r="R16" s="85">
        <f>R18+R17</f>
        <v>787991</v>
      </c>
      <c r="S16" s="82"/>
      <c r="T16" s="16"/>
      <c r="U16" s="16"/>
      <c r="V16" s="16"/>
    </row>
    <row r="17" spans="1:22" ht="29.25" customHeight="1">
      <c r="A17" s="132" t="s">
        <v>556</v>
      </c>
      <c r="B17" s="133" t="s">
        <v>420</v>
      </c>
      <c r="C17" s="219"/>
      <c r="D17" s="219"/>
      <c r="E17" s="219"/>
      <c r="F17" s="219"/>
      <c r="G17" s="134"/>
      <c r="H17" s="134"/>
      <c r="I17" s="134"/>
      <c r="J17" s="134"/>
      <c r="K17" s="134"/>
      <c r="L17" s="134"/>
      <c r="M17" s="134">
        <f>N17</f>
        <v>145000</v>
      </c>
      <c r="N17" s="134">
        <v>145000</v>
      </c>
      <c r="O17" s="134">
        <v>7710</v>
      </c>
      <c r="P17" s="134">
        <v>7710</v>
      </c>
      <c r="Q17" s="134">
        <v>50000</v>
      </c>
      <c r="R17" s="134">
        <v>50000</v>
      </c>
      <c r="S17" s="135"/>
      <c r="T17" s="19"/>
      <c r="U17" s="19"/>
      <c r="V17" s="19"/>
    </row>
    <row r="18" spans="1:22" ht="33" customHeight="1">
      <c r="A18" s="132" t="s">
        <v>557</v>
      </c>
      <c r="B18" s="133" t="s">
        <v>422</v>
      </c>
      <c r="C18" s="219"/>
      <c r="D18" s="219"/>
      <c r="E18" s="219"/>
      <c r="F18" s="219"/>
      <c r="G18" s="134">
        <f>G19+G51+G111+G142+G176+G201+G218+G260+G291</f>
        <v>12033137</v>
      </c>
      <c r="H18" s="134">
        <f>H19+H51+H111+H142+H176+H201+H218+H260+H291</f>
        <v>8246760.85</v>
      </c>
      <c r="I18" s="134">
        <f>I19+I51+I111+I142+I176+I201+I218+I260+I291</f>
        <v>1089351</v>
      </c>
      <c r="J18" s="134">
        <f>J19+J51+J111+J142+J176+J201+J218+J260+J291</f>
        <v>834665</v>
      </c>
      <c r="K18" s="134">
        <f>K19+K51+K111+K142+K176+K201+K218+K260+K291</f>
        <v>1020337</v>
      </c>
      <c r="L18" s="134">
        <f>L19+L51+L111+L142+L176+L201+L218+L260+L291</f>
        <v>834665</v>
      </c>
      <c r="M18" s="134">
        <f>M19+M51+M111+M142+M176+M201+M218+M260+M291</f>
        <v>7229920.4</v>
      </c>
      <c r="N18" s="134">
        <f>N19+N51+N111+N142+N176+N201+N218+N260+N291</f>
        <v>3620500.4</v>
      </c>
      <c r="O18" s="134">
        <f>O19+O51+O111+O142+O176+O201+O218+O260+O291</f>
        <v>960637</v>
      </c>
      <c r="P18" s="134">
        <f>P19+P51+P111+P142+P176+P201+P218+P260+P291</f>
        <v>732937</v>
      </c>
      <c r="Q18" s="134">
        <f>Q19+Q51+Q111+Q142+Q176+Q201+Q218+Q260+Q291</f>
        <v>780221</v>
      </c>
      <c r="R18" s="134">
        <f>R19+R51+R111+R142+R176+R201+R218+R260+R291</f>
        <v>737991</v>
      </c>
      <c r="S18" s="135"/>
      <c r="T18" s="19"/>
      <c r="U18" s="19"/>
      <c r="V18" s="19"/>
    </row>
    <row r="19" spans="1:19" s="20" customFormat="1" ht="23.25" customHeight="1">
      <c r="A19" s="201" t="s">
        <v>419</v>
      </c>
      <c r="B19" s="202" t="s">
        <v>558</v>
      </c>
      <c r="C19" s="203"/>
      <c r="D19" s="203"/>
      <c r="E19" s="203"/>
      <c r="F19" s="203"/>
      <c r="G19" s="207">
        <f>G20+G29</f>
        <v>6950835</v>
      </c>
      <c r="H19" s="207">
        <f>H20+H29</f>
        <v>4193108</v>
      </c>
      <c r="I19" s="207">
        <f>I20+I29</f>
        <v>370108</v>
      </c>
      <c r="J19" s="207">
        <f>J20+J29</f>
        <v>148443</v>
      </c>
      <c r="K19" s="207">
        <f>K20+K29</f>
        <v>301094</v>
      </c>
      <c r="L19" s="207">
        <f>L20+L29</f>
        <v>148443</v>
      </c>
      <c r="M19" s="207">
        <f>ROUND(M20+M29,0)</f>
        <v>4413630</v>
      </c>
      <c r="N19" s="207">
        <f>ROUND(N20+N29,0)</f>
        <v>1290000</v>
      </c>
      <c r="O19" s="207">
        <f>ROUND(O20+O29,0)</f>
        <v>319700</v>
      </c>
      <c r="P19" s="207">
        <f>ROUND(P20+P29,0)</f>
        <v>92000</v>
      </c>
      <c r="Q19" s="207">
        <f>ROUND(Q20+Q29,0)</f>
        <v>378230</v>
      </c>
      <c r="R19" s="207">
        <f>ROUND(R20+R29,0)</f>
        <v>336000</v>
      </c>
      <c r="S19" s="208"/>
    </row>
    <row r="20" spans="1:19" s="21" customFormat="1" ht="51.75">
      <c r="A20" s="86" t="s">
        <v>423</v>
      </c>
      <c r="B20" s="87" t="s">
        <v>424</v>
      </c>
      <c r="C20" s="88"/>
      <c r="D20" s="88"/>
      <c r="E20" s="88"/>
      <c r="F20" s="88"/>
      <c r="G20" s="89">
        <f>G21</f>
        <v>2192379</v>
      </c>
      <c r="H20" s="89">
        <f>H21</f>
        <v>1036339</v>
      </c>
      <c r="I20" s="89">
        <f>I21</f>
        <v>370108</v>
      </c>
      <c r="J20" s="89">
        <f>J21</f>
        <v>148443</v>
      </c>
      <c r="K20" s="89">
        <f>K21</f>
        <v>301094</v>
      </c>
      <c r="L20" s="89">
        <f>L21</f>
        <v>148443</v>
      </c>
      <c r="M20" s="89">
        <f>M21</f>
        <v>1583590.1</v>
      </c>
      <c r="N20" s="89">
        <f>N21</f>
        <v>335960.1</v>
      </c>
      <c r="O20" s="89">
        <f>O21</f>
        <v>281700</v>
      </c>
      <c r="P20" s="89">
        <f>P21</f>
        <v>79000</v>
      </c>
      <c r="Q20" s="89">
        <f>Q21</f>
        <v>180230</v>
      </c>
      <c r="R20" s="89">
        <f>R21</f>
        <v>138000</v>
      </c>
      <c r="S20" s="90"/>
    </row>
    <row r="21" spans="1:19" s="22" customFormat="1" ht="34.5">
      <c r="A21" s="91" t="s">
        <v>425</v>
      </c>
      <c r="B21" s="92" t="s">
        <v>426</v>
      </c>
      <c r="C21" s="93"/>
      <c r="D21" s="93"/>
      <c r="E21" s="93"/>
      <c r="F21" s="93"/>
      <c r="G21" s="94">
        <f>SUM(G23:G28)</f>
        <v>2192379</v>
      </c>
      <c r="H21" s="94">
        <f>SUM(H23:H28)</f>
        <v>1036339</v>
      </c>
      <c r="I21" s="94">
        <f>SUM(I23:I28)</f>
        <v>370108</v>
      </c>
      <c r="J21" s="94">
        <f>SUM(J23:J28)</f>
        <v>148443</v>
      </c>
      <c r="K21" s="94">
        <f>SUM(K23:K28)</f>
        <v>301094</v>
      </c>
      <c r="L21" s="94">
        <f>SUM(L23:L28)</f>
        <v>148443</v>
      </c>
      <c r="M21" s="94">
        <f>SUM(M23:M28)</f>
        <v>1583590.1</v>
      </c>
      <c r="N21" s="94">
        <f>SUM(N23:N28)</f>
        <v>335960.1</v>
      </c>
      <c r="O21" s="94">
        <f>SUM(O23:O28)</f>
        <v>281700</v>
      </c>
      <c r="P21" s="94">
        <f>SUM(P23:P28)</f>
        <v>79000</v>
      </c>
      <c r="Q21" s="94">
        <f>SUM(Q23:Q28)</f>
        <v>180230</v>
      </c>
      <c r="R21" s="94">
        <f>SUM(R23:R28)</f>
        <v>138000</v>
      </c>
      <c r="S21" s="95"/>
    </row>
    <row r="22" spans="1:19" s="23" customFormat="1" ht="17.25">
      <c r="A22" s="91"/>
      <c r="B22" s="92" t="s">
        <v>427</v>
      </c>
      <c r="C22" s="96"/>
      <c r="D22" s="96"/>
      <c r="E22" s="96"/>
      <c r="F22" s="96"/>
      <c r="G22" s="97"/>
      <c r="H22" s="97"/>
      <c r="I22" s="97"/>
      <c r="J22" s="97"/>
      <c r="K22" s="97"/>
      <c r="L22" s="97"/>
      <c r="M22" s="97"/>
      <c r="N22" s="97"/>
      <c r="O22" s="97"/>
      <c r="P22" s="97"/>
      <c r="Q22" s="97"/>
      <c r="R22" s="97"/>
      <c r="S22" s="97"/>
    </row>
    <row r="23" spans="1:19" s="22" customFormat="1" ht="60" customHeight="1">
      <c r="A23" s="91"/>
      <c r="B23" s="98" t="s">
        <v>428</v>
      </c>
      <c r="C23" s="93"/>
      <c r="D23" s="93"/>
      <c r="E23" s="93"/>
      <c r="F23" s="93"/>
      <c r="G23" s="95"/>
      <c r="H23" s="95"/>
      <c r="I23" s="95"/>
      <c r="J23" s="95"/>
      <c r="K23" s="95"/>
      <c r="L23" s="95"/>
      <c r="M23" s="95"/>
      <c r="N23" s="95"/>
      <c r="O23" s="95"/>
      <c r="P23" s="95"/>
      <c r="Q23" s="95"/>
      <c r="R23" s="95"/>
      <c r="S23" s="95"/>
    </row>
    <row r="24" spans="1:22" ht="61.5" customHeight="1">
      <c r="A24" s="137">
        <v>1</v>
      </c>
      <c r="B24" s="5" t="s">
        <v>429</v>
      </c>
      <c r="C24" s="1" t="s">
        <v>430</v>
      </c>
      <c r="D24" s="1" t="s">
        <v>431</v>
      </c>
      <c r="E24" s="1" t="s">
        <v>432</v>
      </c>
      <c r="F24" s="1" t="s">
        <v>433</v>
      </c>
      <c r="G24" s="61">
        <v>372000</v>
      </c>
      <c r="H24" s="61">
        <f>G24</f>
        <v>372000</v>
      </c>
      <c r="I24" s="31">
        <v>127000</v>
      </c>
      <c r="J24" s="31">
        <f>I24</f>
        <v>127000</v>
      </c>
      <c r="K24" s="31">
        <v>127000</v>
      </c>
      <c r="L24" s="31">
        <f>K24</f>
        <v>127000</v>
      </c>
      <c r="M24" s="32">
        <f>N24</f>
        <v>73000</v>
      </c>
      <c r="N24" s="32">
        <v>73000</v>
      </c>
      <c r="O24" s="32">
        <v>60000</v>
      </c>
      <c r="P24" s="32">
        <f>O24</f>
        <v>60000</v>
      </c>
      <c r="Q24" s="32">
        <f>R24</f>
        <v>13000</v>
      </c>
      <c r="R24" s="32">
        <f>N24-P24</f>
        <v>13000</v>
      </c>
      <c r="S24" s="135"/>
      <c r="T24" s="19"/>
      <c r="U24" s="19"/>
      <c r="V24" s="19"/>
    </row>
    <row r="25" spans="1:22" ht="115.5">
      <c r="A25" s="145" t="s">
        <v>434</v>
      </c>
      <c r="B25" s="5" t="s">
        <v>435</v>
      </c>
      <c r="C25" s="1" t="s">
        <v>436</v>
      </c>
      <c r="D25" s="216" t="s">
        <v>437</v>
      </c>
      <c r="E25" s="1" t="s">
        <v>438</v>
      </c>
      <c r="F25" s="1" t="s">
        <v>439</v>
      </c>
      <c r="G25" s="61">
        <v>528848</v>
      </c>
      <c r="H25" s="61">
        <f>G25-210000</f>
        <v>318848</v>
      </c>
      <c r="I25" s="31">
        <v>18700</v>
      </c>
      <c r="J25" s="135"/>
      <c r="K25" s="31">
        <v>18700</v>
      </c>
      <c r="L25" s="135"/>
      <c r="M25" s="32">
        <v>450000</v>
      </c>
      <c r="N25" s="32">
        <v>173000</v>
      </c>
      <c r="O25" s="32">
        <f>56000+57700</f>
        <v>113700</v>
      </c>
      <c r="P25" s="32">
        <f>O25-57700-40000</f>
        <v>16000</v>
      </c>
      <c r="Q25" s="25">
        <v>92230</v>
      </c>
      <c r="R25" s="25">
        <v>50000</v>
      </c>
      <c r="S25" s="37" t="s">
        <v>587</v>
      </c>
      <c r="T25" s="19"/>
      <c r="U25" s="19"/>
      <c r="V25" s="19"/>
    </row>
    <row r="26" spans="1:22" ht="82.5">
      <c r="A26" s="137">
        <v>3</v>
      </c>
      <c r="B26" s="5" t="s">
        <v>440</v>
      </c>
      <c r="C26" s="1" t="s">
        <v>441</v>
      </c>
      <c r="D26" s="1" t="s">
        <v>442</v>
      </c>
      <c r="E26" s="1" t="s">
        <v>443</v>
      </c>
      <c r="F26" s="1" t="s">
        <v>444</v>
      </c>
      <c r="G26" s="61">
        <v>311027</v>
      </c>
      <c r="H26" s="61">
        <f>G26-108000</f>
        <v>203027</v>
      </c>
      <c r="I26" s="31">
        <v>106965</v>
      </c>
      <c r="J26" s="31">
        <v>3000</v>
      </c>
      <c r="K26" s="31">
        <v>106965</v>
      </c>
      <c r="L26" s="31">
        <v>3000</v>
      </c>
      <c r="M26" s="31">
        <f>N26+105000</f>
        <v>132000</v>
      </c>
      <c r="N26" s="32">
        <v>27000</v>
      </c>
      <c r="O26" s="32">
        <v>105000</v>
      </c>
      <c r="P26" s="32"/>
      <c r="Q26" s="32">
        <f>R26</f>
        <v>27000</v>
      </c>
      <c r="R26" s="32">
        <v>27000</v>
      </c>
      <c r="S26" s="37" t="s">
        <v>588</v>
      </c>
      <c r="T26" s="19"/>
      <c r="U26" s="19"/>
      <c r="V26" s="19"/>
    </row>
    <row r="27" spans="1:22" ht="132">
      <c r="A27" s="137">
        <v>4</v>
      </c>
      <c r="B27" s="6" t="s">
        <v>559</v>
      </c>
      <c r="C27" s="1" t="s">
        <v>560</v>
      </c>
      <c r="D27" s="1" t="s">
        <v>561</v>
      </c>
      <c r="E27" s="1" t="s">
        <v>479</v>
      </c>
      <c r="F27" s="1" t="s">
        <v>562</v>
      </c>
      <c r="G27" s="30">
        <v>34839</v>
      </c>
      <c r="H27" s="30">
        <f>G27</f>
        <v>34839</v>
      </c>
      <c r="I27" s="31">
        <f>J27</f>
        <v>15095</v>
      </c>
      <c r="J27" s="31">
        <v>15095</v>
      </c>
      <c r="K27" s="31">
        <f>L27</f>
        <v>15095</v>
      </c>
      <c r="L27" s="31">
        <f>J27</f>
        <v>15095</v>
      </c>
      <c r="M27" s="31">
        <f>N27</f>
        <v>16260.100000000002</v>
      </c>
      <c r="N27" s="32">
        <v>16260.100000000002</v>
      </c>
      <c r="O27" s="32">
        <f>P27</f>
        <v>3000</v>
      </c>
      <c r="P27" s="32">
        <v>3000</v>
      </c>
      <c r="Q27" s="32">
        <f>R27</f>
        <v>3000</v>
      </c>
      <c r="R27" s="32">
        <v>3000</v>
      </c>
      <c r="S27" s="146"/>
      <c r="T27" s="19"/>
      <c r="U27" s="19"/>
      <c r="V27" s="19"/>
    </row>
    <row r="28" spans="1:26" ht="115.5">
      <c r="A28" s="137">
        <v>5</v>
      </c>
      <c r="B28" s="6" t="s">
        <v>446</v>
      </c>
      <c r="C28" s="1" t="s">
        <v>447</v>
      </c>
      <c r="D28" s="1" t="s">
        <v>448</v>
      </c>
      <c r="E28" s="7" t="s">
        <v>449</v>
      </c>
      <c r="F28" s="1" t="s">
        <v>450</v>
      </c>
      <c r="G28" s="30">
        <v>945665</v>
      </c>
      <c r="H28" s="30">
        <v>107625</v>
      </c>
      <c r="I28" s="147">
        <v>102348</v>
      </c>
      <c r="J28" s="31">
        <v>3348</v>
      </c>
      <c r="K28" s="31">
        <v>33334</v>
      </c>
      <c r="L28" s="31">
        <v>3348</v>
      </c>
      <c r="M28" s="31">
        <v>912330</v>
      </c>
      <c r="N28" s="32">
        <v>46700</v>
      </c>
      <c r="O28" s="32"/>
      <c r="P28" s="32"/>
      <c r="Q28" s="32">
        <f>R28</f>
        <v>45000</v>
      </c>
      <c r="R28" s="32">
        <v>45000</v>
      </c>
      <c r="S28" s="219" t="s">
        <v>983</v>
      </c>
      <c r="T28" s="19"/>
      <c r="U28" s="19"/>
      <c r="V28" s="19"/>
      <c r="Z28" s="19">
        <v>95662</v>
      </c>
    </row>
    <row r="29" spans="1:19" s="21" customFormat="1" ht="45.75" customHeight="1">
      <c r="A29" s="86" t="s">
        <v>489</v>
      </c>
      <c r="B29" s="87" t="s">
        <v>490</v>
      </c>
      <c r="C29" s="88"/>
      <c r="D29" s="88"/>
      <c r="E29" s="88"/>
      <c r="F29" s="88"/>
      <c r="G29" s="89">
        <f>G30+G41</f>
        <v>4758456</v>
      </c>
      <c r="H29" s="89">
        <f>H30+H41</f>
        <v>3156769</v>
      </c>
      <c r="I29" s="89"/>
      <c r="J29" s="89"/>
      <c r="K29" s="89"/>
      <c r="L29" s="89"/>
      <c r="M29" s="89">
        <f>M30+M41</f>
        <v>2830040</v>
      </c>
      <c r="N29" s="89">
        <f>N30+N41</f>
        <v>954040</v>
      </c>
      <c r="O29" s="89">
        <f>O30+O41</f>
        <v>38000</v>
      </c>
      <c r="P29" s="89">
        <f>P30+P41</f>
        <v>13000</v>
      </c>
      <c r="Q29" s="89">
        <f>Q30+Q41</f>
        <v>198000</v>
      </c>
      <c r="R29" s="89">
        <f>R30+R41</f>
        <v>198000</v>
      </c>
      <c r="S29" s="90"/>
    </row>
    <row r="30" spans="1:19" s="24" customFormat="1" ht="61.5" customHeight="1">
      <c r="A30" s="91" t="s">
        <v>735</v>
      </c>
      <c r="B30" s="92" t="s">
        <v>736</v>
      </c>
      <c r="C30" s="210"/>
      <c r="D30" s="210"/>
      <c r="E30" s="210"/>
      <c r="F30" s="210"/>
      <c r="G30" s="94">
        <f>SUM(G31:G40)</f>
        <v>2470437</v>
      </c>
      <c r="H30" s="94">
        <f>SUM(H31:H40)</f>
        <v>1138201</v>
      </c>
      <c r="I30" s="139"/>
      <c r="J30" s="139"/>
      <c r="K30" s="139"/>
      <c r="L30" s="139"/>
      <c r="M30" s="94">
        <f>SUM(M31:M40)</f>
        <v>2254840</v>
      </c>
      <c r="N30" s="94">
        <f>SUM(N31:N40)</f>
        <v>550840</v>
      </c>
      <c r="O30" s="94">
        <f>SUM(O31:O40)</f>
        <v>38000</v>
      </c>
      <c r="P30" s="94">
        <f>SUM(P31:P40)</f>
        <v>13000</v>
      </c>
      <c r="Q30" s="94">
        <f>SUM(Q31:Q40)</f>
        <v>198000</v>
      </c>
      <c r="R30" s="94">
        <f>SUM(R31:R40)</f>
        <v>198000</v>
      </c>
      <c r="S30" s="139"/>
    </row>
    <row r="31" spans="1:22" ht="66">
      <c r="A31" s="137">
        <v>6</v>
      </c>
      <c r="B31" s="5" t="s">
        <v>500</v>
      </c>
      <c r="C31" s="7" t="s">
        <v>436</v>
      </c>
      <c r="D31" s="7" t="s">
        <v>501</v>
      </c>
      <c r="E31" s="7" t="s">
        <v>502</v>
      </c>
      <c r="F31" s="1" t="s">
        <v>503</v>
      </c>
      <c r="G31" s="61">
        <f>H31</f>
        <v>120000</v>
      </c>
      <c r="H31" s="61">
        <v>120000</v>
      </c>
      <c r="I31" s="31"/>
      <c r="J31" s="31"/>
      <c r="K31" s="31"/>
      <c r="L31" s="31"/>
      <c r="M31" s="31">
        <v>115000</v>
      </c>
      <c r="N31" s="32">
        <v>90000</v>
      </c>
      <c r="O31" s="32">
        <v>25000</v>
      </c>
      <c r="P31" s="32"/>
      <c r="Q31" s="32">
        <f>R31</f>
        <v>50000</v>
      </c>
      <c r="R31" s="32">
        <v>50000</v>
      </c>
      <c r="S31" s="37" t="s">
        <v>589</v>
      </c>
      <c r="T31" s="19"/>
      <c r="U31" s="19"/>
      <c r="V31" s="19"/>
    </row>
    <row r="32" spans="1:22" ht="55.5" customHeight="1">
      <c r="A32" s="137">
        <v>7</v>
      </c>
      <c r="B32" s="5" t="s">
        <v>563</v>
      </c>
      <c r="C32" s="1" t="s">
        <v>509</v>
      </c>
      <c r="D32" s="1" t="s">
        <v>566</v>
      </c>
      <c r="E32" s="7" t="s">
        <v>516</v>
      </c>
      <c r="F32" s="1" t="s">
        <v>567</v>
      </c>
      <c r="G32" s="33">
        <v>36599</v>
      </c>
      <c r="H32" s="61">
        <f>G32</f>
        <v>36599</v>
      </c>
      <c r="I32" s="31"/>
      <c r="J32" s="31"/>
      <c r="K32" s="31"/>
      <c r="L32" s="31"/>
      <c r="M32" s="32">
        <f>N32</f>
        <v>31550</v>
      </c>
      <c r="N32" s="32">
        <v>31550</v>
      </c>
      <c r="O32" s="32">
        <f>P32</f>
        <v>13000</v>
      </c>
      <c r="P32" s="32">
        <v>13000</v>
      </c>
      <c r="Q32" s="32">
        <f>R32</f>
        <v>13000</v>
      </c>
      <c r="R32" s="32">
        <v>13000</v>
      </c>
      <c r="S32" s="146"/>
      <c r="T32" s="19"/>
      <c r="U32" s="19"/>
      <c r="V32" s="19"/>
    </row>
    <row r="33" spans="1:22" ht="49.5">
      <c r="A33" s="137">
        <v>8</v>
      </c>
      <c r="B33" s="5" t="s">
        <v>568</v>
      </c>
      <c r="C33" s="1" t="s">
        <v>468</v>
      </c>
      <c r="D33" s="1" t="s">
        <v>570</v>
      </c>
      <c r="E33" s="7" t="s">
        <v>572</v>
      </c>
      <c r="F33" s="1" t="s">
        <v>573</v>
      </c>
      <c r="G33" s="33">
        <v>37942</v>
      </c>
      <c r="H33" s="61">
        <f>G33</f>
        <v>37942</v>
      </c>
      <c r="I33" s="31"/>
      <c r="J33" s="31"/>
      <c r="K33" s="31"/>
      <c r="L33" s="31"/>
      <c r="M33" s="32">
        <f>N33</f>
        <v>32800</v>
      </c>
      <c r="N33" s="34">
        <v>32800</v>
      </c>
      <c r="O33" s="32"/>
      <c r="P33" s="32"/>
      <c r="Q33" s="32">
        <f>R33</f>
        <v>20000</v>
      </c>
      <c r="R33" s="32">
        <v>20000</v>
      </c>
      <c r="S33" s="146"/>
      <c r="T33" s="19"/>
      <c r="U33" s="19"/>
      <c r="V33" s="19"/>
    </row>
    <row r="34" spans="1:22" ht="99">
      <c r="A34" s="137">
        <v>9</v>
      </c>
      <c r="B34" s="5" t="s">
        <v>504</v>
      </c>
      <c r="C34" s="1" t="s">
        <v>492</v>
      </c>
      <c r="D34" s="1" t="s">
        <v>505</v>
      </c>
      <c r="E34" s="7" t="s">
        <v>572</v>
      </c>
      <c r="F34" s="1" t="s">
        <v>507</v>
      </c>
      <c r="G34" s="35">
        <v>360000</v>
      </c>
      <c r="H34" s="61">
        <f>G34</f>
        <v>360000</v>
      </c>
      <c r="I34" s="31"/>
      <c r="J34" s="31"/>
      <c r="K34" s="31"/>
      <c r="L34" s="31"/>
      <c r="M34" s="32">
        <f>N34</f>
        <v>224890</v>
      </c>
      <c r="N34" s="32">
        <v>224890</v>
      </c>
      <c r="O34" s="32"/>
      <c r="P34" s="32"/>
      <c r="Q34" s="32">
        <f>R34</f>
        <v>70000</v>
      </c>
      <c r="R34" s="32">
        <v>70000</v>
      </c>
      <c r="S34" s="146"/>
      <c r="T34" s="19"/>
      <c r="U34" s="19"/>
      <c r="V34" s="19"/>
    </row>
    <row r="35" spans="1:22" ht="60" customHeight="1">
      <c r="A35" s="137">
        <v>10</v>
      </c>
      <c r="B35" s="5" t="s">
        <v>508</v>
      </c>
      <c r="C35" s="1" t="s">
        <v>509</v>
      </c>
      <c r="D35" s="1" t="s">
        <v>510</v>
      </c>
      <c r="E35" s="7" t="s">
        <v>511</v>
      </c>
      <c r="F35" s="1" t="s">
        <v>512</v>
      </c>
      <c r="G35" s="33">
        <v>89000</v>
      </c>
      <c r="H35" s="61">
        <f>G35</f>
        <v>89000</v>
      </c>
      <c r="I35" s="31"/>
      <c r="J35" s="31"/>
      <c r="K35" s="31"/>
      <c r="L35" s="31"/>
      <c r="M35" s="32">
        <f>N35</f>
        <v>80000</v>
      </c>
      <c r="N35" s="34">
        <v>80000</v>
      </c>
      <c r="O35" s="32"/>
      <c r="P35" s="32"/>
      <c r="Q35" s="32">
        <f>R35</f>
        <v>30000</v>
      </c>
      <c r="R35" s="32">
        <v>30000</v>
      </c>
      <c r="S35" s="146"/>
      <c r="T35" s="19"/>
      <c r="U35" s="19"/>
      <c r="V35" s="19"/>
    </row>
    <row r="36" spans="1:22" ht="66">
      <c r="A36" s="137">
        <v>11</v>
      </c>
      <c r="B36" s="5" t="s">
        <v>569</v>
      </c>
      <c r="C36" s="1" t="s">
        <v>472</v>
      </c>
      <c r="D36" s="1" t="s">
        <v>571</v>
      </c>
      <c r="E36" s="7" t="s">
        <v>511</v>
      </c>
      <c r="F36" s="1" t="s">
        <v>574</v>
      </c>
      <c r="G36" s="33">
        <v>29660</v>
      </c>
      <c r="H36" s="61">
        <f>G36</f>
        <v>29660</v>
      </c>
      <c r="I36" s="31"/>
      <c r="J36" s="31"/>
      <c r="K36" s="31"/>
      <c r="L36" s="31"/>
      <c r="M36" s="32">
        <f>N36</f>
        <v>26600</v>
      </c>
      <c r="N36" s="33">
        <v>26600</v>
      </c>
      <c r="O36" s="32"/>
      <c r="P36" s="32"/>
      <c r="Q36" s="32">
        <f>R36</f>
        <v>15000</v>
      </c>
      <c r="R36" s="32">
        <v>15000</v>
      </c>
      <c r="S36" s="146"/>
      <c r="T36" s="19"/>
      <c r="U36" s="19"/>
      <c r="V36" s="19"/>
    </row>
    <row r="37" spans="1:22" ht="33">
      <c r="A37" s="137">
        <v>12</v>
      </c>
      <c r="B37" s="5" t="s">
        <v>491</v>
      </c>
      <c r="C37" s="1" t="s">
        <v>492</v>
      </c>
      <c r="D37" s="1" t="s">
        <v>493</v>
      </c>
      <c r="E37" s="7" t="s">
        <v>494</v>
      </c>
      <c r="F37" s="1"/>
      <c r="G37" s="25">
        <v>115500</v>
      </c>
      <c r="H37" s="34">
        <v>5000</v>
      </c>
      <c r="I37" s="31"/>
      <c r="J37" s="31"/>
      <c r="K37" s="31"/>
      <c r="L37" s="31"/>
      <c r="M37" s="34">
        <f>95000+N37</f>
        <v>100000</v>
      </c>
      <c r="N37" s="34">
        <v>5000</v>
      </c>
      <c r="O37" s="32"/>
      <c r="P37" s="32"/>
      <c r="Q37" s="32"/>
      <c r="R37" s="32"/>
      <c r="S37" s="219" t="s">
        <v>582</v>
      </c>
      <c r="T37" s="19"/>
      <c r="U37" s="19"/>
      <c r="V37" s="19"/>
    </row>
    <row r="38" spans="1:22" ht="49.5">
      <c r="A38" s="137">
        <v>13</v>
      </c>
      <c r="B38" s="5" t="s">
        <v>495</v>
      </c>
      <c r="C38" s="235" t="s">
        <v>496</v>
      </c>
      <c r="D38" s="1" t="s">
        <v>497</v>
      </c>
      <c r="E38" s="7" t="s">
        <v>494</v>
      </c>
      <c r="F38" s="1"/>
      <c r="G38" s="25">
        <v>108625</v>
      </c>
      <c r="H38" s="34">
        <v>5000</v>
      </c>
      <c r="I38" s="31"/>
      <c r="J38" s="31"/>
      <c r="K38" s="31"/>
      <c r="L38" s="31"/>
      <c r="M38" s="34">
        <f>77000+N38</f>
        <v>82000</v>
      </c>
      <c r="N38" s="34">
        <v>5000</v>
      </c>
      <c r="O38" s="32"/>
      <c r="P38" s="32"/>
      <c r="Q38" s="32"/>
      <c r="R38" s="32"/>
      <c r="S38" s="219" t="s">
        <v>583</v>
      </c>
      <c r="T38" s="19"/>
      <c r="U38" s="19"/>
      <c r="V38" s="19"/>
    </row>
    <row r="39" spans="1:22" ht="60" customHeight="1">
      <c r="A39" s="137">
        <v>14</v>
      </c>
      <c r="B39" s="5" t="s">
        <v>498</v>
      </c>
      <c r="C39" s="1" t="s">
        <v>472</v>
      </c>
      <c r="D39" s="1" t="s">
        <v>499</v>
      </c>
      <c r="E39" s="7" t="s">
        <v>494</v>
      </c>
      <c r="F39" s="1"/>
      <c r="G39" s="26">
        <v>86111</v>
      </c>
      <c r="H39" s="34">
        <v>5000</v>
      </c>
      <c r="I39" s="31"/>
      <c r="J39" s="31"/>
      <c r="K39" s="31"/>
      <c r="L39" s="31"/>
      <c r="M39" s="34">
        <f>70000+N39</f>
        <v>75000</v>
      </c>
      <c r="N39" s="34">
        <v>5000</v>
      </c>
      <c r="O39" s="32"/>
      <c r="P39" s="32"/>
      <c r="Q39" s="32"/>
      <c r="R39" s="32"/>
      <c r="S39" s="219" t="s">
        <v>584</v>
      </c>
      <c r="T39" s="19"/>
      <c r="U39" s="19"/>
      <c r="V39" s="19"/>
    </row>
    <row r="40" spans="1:22" ht="363">
      <c r="A40" s="137">
        <v>15</v>
      </c>
      <c r="B40" s="5" t="s">
        <v>1029</v>
      </c>
      <c r="C40" s="1" t="s">
        <v>1030</v>
      </c>
      <c r="D40" s="1" t="s">
        <v>1031</v>
      </c>
      <c r="E40" s="7" t="s">
        <v>572</v>
      </c>
      <c r="F40" s="1"/>
      <c r="G40" s="25">
        <v>1487000</v>
      </c>
      <c r="H40" s="33">
        <v>450000</v>
      </c>
      <c r="I40" s="31"/>
      <c r="J40" s="31"/>
      <c r="K40" s="31"/>
      <c r="L40" s="31"/>
      <c r="M40" s="34">
        <f>G40</f>
        <v>1487000</v>
      </c>
      <c r="N40" s="34">
        <v>50000</v>
      </c>
      <c r="O40" s="32"/>
      <c r="P40" s="32"/>
      <c r="Q40" s="32"/>
      <c r="R40" s="32"/>
      <c r="S40" s="219" t="s">
        <v>1036</v>
      </c>
      <c r="T40" s="19"/>
      <c r="U40" s="19"/>
      <c r="V40" s="19"/>
    </row>
    <row r="41" spans="1:19" s="22" customFormat="1" ht="47.25" customHeight="1">
      <c r="A41" s="217" t="s">
        <v>425</v>
      </c>
      <c r="B41" s="92" t="s">
        <v>379</v>
      </c>
      <c r="C41" s="39"/>
      <c r="D41" s="39"/>
      <c r="E41" s="39"/>
      <c r="F41" s="39"/>
      <c r="G41" s="148">
        <f>SUM(G42:G50)</f>
        <v>2288019</v>
      </c>
      <c r="H41" s="148">
        <f>SUM(H42:H50)</f>
        <v>2018568</v>
      </c>
      <c r="I41" s="148"/>
      <c r="J41" s="148"/>
      <c r="K41" s="148"/>
      <c r="L41" s="148"/>
      <c r="M41" s="148">
        <f>SUM(M42:M50)</f>
        <v>575200</v>
      </c>
      <c r="N41" s="148">
        <f>SUM(N42:N50)</f>
        <v>403200</v>
      </c>
      <c r="O41" s="151"/>
      <c r="P41" s="151"/>
      <c r="Q41" s="151"/>
      <c r="R41" s="151"/>
      <c r="S41" s="149"/>
    </row>
    <row r="42" spans="1:22" ht="49.5">
      <c r="A42" s="137">
        <v>16</v>
      </c>
      <c r="B42" s="5" t="s">
        <v>565</v>
      </c>
      <c r="C42" s="1" t="s">
        <v>468</v>
      </c>
      <c r="D42" s="1" t="s">
        <v>577</v>
      </c>
      <c r="E42" s="7" t="s">
        <v>579</v>
      </c>
      <c r="F42" s="1"/>
      <c r="G42" s="25">
        <v>164774</v>
      </c>
      <c r="H42" s="34">
        <v>10000</v>
      </c>
      <c r="I42" s="31"/>
      <c r="J42" s="31"/>
      <c r="K42" s="31"/>
      <c r="L42" s="31"/>
      <c r="M42" s="34">
        <f>90000+N42</f>
        <v>100000</v>
      </c>
      <c r="N42" s="34">
        <v>10000</v>
      </c>
      <c r="O42" s="32"/>
      <c r="P42" s="32"/>
      <c r="Q42" s="32"/>
      <c r="R42" s="32"/>
      <c r="S42" s="219" t="s">
        <v>581</v>
      </c>
      <c r="T42" s="19"/>
      <c r="U42" s="19"/>
      <c r="V42" s="19"/>
    </row>
    <row r="43" spans="1:22" ht="66">
      <c r="A43" s="137">
        <v>17</v>
      </c>
      <c r="B43" s="5" t="s">
        <v>533</v>
      </c>
      <c r="C43" s="1" t="s">
        <v>472</v>
      </c>
      <c r="D43" s="1" t="s">
        <v>534</v>
      </c>
      <c r="E43" s="7" t="s">
        <v>579</v>
      </c>
      <c r="F43" s="1"/>
      <c r="G43" s="25">
        <f>H43</f>
        <v>210000</v>
      </c>
      <c r="H43" s="33">
        <v>210000</v>
      </c>
      <c r="I43" s="31"/>
      <c r="J43" s="31"/>
      <c r="K43" s="31"/>
      <c r="L43" s="31"/>
      <c r="M43" s="34">
        <f>N43</f>
        <v>130000</v>
      </c>
      <c r="N43" s="34">
        <v>130000</v>
      </c>
      <c r="O43" s="32"/>
      <c r="P43" s="32"/>
      <c r="Q43" s="32"/>
      <c r="R43" s="32"/>
      <c r="S43" s="146"/>
      <c r="T43" s="19"/>
      <c r="U43" s="19"/>
      <c r="V43" s="19"/>
    </row>
    <row r="44" spans="1:22" ht="49.5">
      <c r="A44" s="137">
        <v>18</v>
      </c>
      <c r="B44" s="5" t="s">
        <v>536</v>
      </c>
      <c r="C44" s="1" t="s">
        <v>537</v>
      </c>
      <c r="D44" s="1" t="s">
        <v>538</v>
      </c>
      <c r="E44" s="7" t="s">
        <v>579</v>
      </c>
      <c r="F44" s="1"/>
      <c r="G44" s="25">
        <f>H44</f>
        <v>369000</v>
      </c>
      <c r="H44" s="33">
        <v>369000</v>
      </c>
      <c r="I44" s="31"/>
      <c r="J44" s="31"/>
      <c r="K44" s="31"/>
      <c r="L44" s="31"/>
      <c r="M44" s="34">
        <f>N44</f>
        <v>150000</v>
      </c>
      <c r="N44" s="34">
        <v>150000</v>
      </c>
      <c r="O44" s="32"/>
      <c r="P44" s="32"/>
      <c r="Q44" s="32"/>
      <c r="R44" s="32"/>
      <c r="S44" s="146"/>
      <c r="T44" s="19"/>
      <c r="U44" s="19"/>
      <c r="V44" s="19"/>
    </row>
    <row r="45" spans="1:22" ht="66">
      <c r="A45" s="137">
        <v>19</v>
      </c>
      <c r="B45" s="5" t="s">
        <v>564</v>
      </c>
      <c r="C45" s="235" t="s">
        <v>575</v>
      </c>
      <c r="D45" s="1" t="s">
        <v>576</v>
      </c>
      <c r="E45" s="7" t="s">
        <v>578</v>
      </c>
      <c r="F45" s="1"/>
      <c r="G45" s="25">
        <v>119677</v>
      </c>
      <c r="H45" s="34">
        <v>5000</v>
      </c>
      <c r="I45" s="31"/>
      <c r="J45" s="31"/>
      <c r="K45" s="31"/>
      <c r="L45" s="31"/>
      <c r="M45" s="34">
        <f>37000+N45+45000</f>
        <v>87000</v>
      </c>
      <c r="N45" s="34">
        <v>5000</v>
      </c>
      <c r="O45" s="32"/>
      <c r="P45" s="32"/>
      <c r="Q45" s="32"/>
      <c r="R45" s="32"/>
      <c r="S45" s="219" t="s">
        <v>993</v>
      </c>
      <c r="T45" s="19"/>
      <c r="U45" s="19"/>
      <c r="V45" s="19"/>
    </row>
    <row r="46" spans="1:22" ht="56.25" customHeight="1">
      <c r="A46" s="137">
        <v>20</v>
      </c>
      <c r="B46" s="5" t="s">
        <v>539</v>
      </c>
      <c r="C46" s="1" t="s">
        <v>509</v>
      </c>
      <c r="D46" s="1" t="s">
        <v>540</v>
      </c>
      <c r="E46" s="7" t="s">
        <v>541</v>
      </c>
      <c r="F46" s="1"/>
      <c r="G46" s="25">
        <f>H46</f>
        <v>199795</v>
      </c>
      <c r="H46" s="33">
        <v>199795</v>
      </c>
      <c r="I46" s="31"/>
      <c r="J46" s="31"/>
      <c r="K46" s="31"/>
      <c r="L46" s="31"/>
      <c r="M46" s="34">
        <f>N46</f>
        <v>40000</v>
      </c>
      <c r="N46" s="34">
        <v>40000</v>
      </c>
      <c r="O46" s="32"/>
      <c r="P46" s="32"/>
      <c r="Q46" s="32"/>
      <c r="R46" s="32"/>
      <c r="S46" s="146"/>
      <c r="T46" s="19"/>
      <c r="U46" s="19"/>
      <c r="V46" s="19"/>
    </row>
    <row r="47" spans="1:22" ht="49.5">
      <c r="A47" s="137">
        <v>21</v>
      </c>
      <c r="B47" s="5" t="s">
        <v>580</v>
      </c>
      <c r="C47" s="1" t="s">
        <v>468</v>
      </c>
      <c r="D47" s="1" t="s">
        <v>585</v>
      </c>
      <c r="E47" s="7" t="s">
        <v>541</v>
      </c>
      <c r="F47" s="1"/>
      <c r="G47" s="25">
        <f>H47</f>
        <v>85000</v>
      </c>
      <c r="H47" s="33">
        <v>85000</v>
      </c>
      <c r="I47" s="31"/>
      <c r="J47" s="31"/>
      <c r="K47" s="31"/>
      <c r="L47" s="31"/>
      <c r="M47" s="34">
        <f>N47</f>
        <v>56200</v>
      </c>
      <c r="N47" s="34">
        <v>56200</v>
      </c>
      <c r="O47" s="32"/>
      <c r="P47" s="32"/>
      <c r="Q47" s="32"/>
      <c r="R47" s="32"/>
      <c r="S47" s="146"/>
      <c r="T47" s="19"/>
      <c r="U47" s="19"/>
      <c r="V47" s="19"/>
    </row>
    <row r="48" spans="1:22" ht="42.75" customHeight="1">
      <c r="A48" s="137">
        <v>22</v>
      </c>
      <c r="B48" s="5" t="s">
        <v>542</v>
      </c>
      <c r="C48" s="1" t="s">
        <v>436</v>
      </c>
      <c r="D48" s="1" t="s">
        <v>543</v>
      </c>
      <c r="E48" s="7" t="s">
        <v>544</v>
      </c>
      <c r="F48" s="1"/>
      <c r="G48" s="25">
        <f>H48</f>
        <v>500000</v>
      </c>
      <c r="H48" s="33">
        <v>500000</v>
      </c>
      <c r="I48" s="31"/>
      <c r="J48" s="31"/>
      <c r="K48" s="31"/>
      <c r="L48" s="31"/>
      <c r="M48" s="34">
        <f>N48</f>
        <v>5000</v>
      </c>
      <c r="N48" s="34">
        <v>5000</v>
      </c>
      <c r="O48" s="32"/>
      <c r="P48" s="32"/>
      <c r="Q48" s="32"/>
      <c r="R48" s="32"/>
      <c r="S48" s="146"/>
      <c r="T48" s="19"/>
      <c r="U48" s="19"/>
      <c r="V48" s="19"/>
    </row>
    <row r="49" spans="1:22" ht="42" customHeight="1">
      <c r="A49" s="137">
        <v>23</v>
      </c>
      <c r="B49" s="5" t="s">
        <v>545</v>
      </c>
      <c r="C49" s="1" t="s">
        <v>537</v>
      </c>
      <c r="D49" s="1" t="s">
        <v>546</v>
      </c>
      <c r="E49" s="7" t="s">
        <v>547</v>
      </c>
      <c r="F49" s="1"/>
      <c r="G49" s="25">
        <f>H49</f>
        <v>193573</v>
      </c>
      <c r="H49" s="33">
        <v>193573</v>
      </c>
      <c r="I49" s="31"/>
      <c r="J49" s="31"/>
      <c r="K49" s="31"/>
      <c r="L49" s="31"/>
      <c r="M49" s="34">
        <f>N49</f>
        <v>5000</v>
      </c>
      <c r="N49" s="34">
        <v>5000</v>
      </c>
      <c r="O49" s="32"/>
      <c r="P49" s="32"/>
      <c r="Q49" s="32"/>
      <c r="R49" s="32"/>
      <c r="S49" s="146"/>
      <c r="T49" s="19"/>
      <c r="U49" s="19"/>
      <c r="V49" s="19"/>
    </row>
    <row r="50" spans="1:22" ht="49.5">
      <c r="A50" s="137">
        <v>24</v>
      </c>
      <c r="B50" s="5" t="s">
        <v>548</v>
      </c>
      <c r="C50" s="1" t="s">
        <v>492</v>
      </c>
      <c r="D50" s="1" t="s">
        <v>549</v>
      </c>
      <c r="E50" s="7" t="s">
        <v>550</v>
      </c>
      <c r="F50" s="1"/>
      <c r="G50" s="25">
        <f>H50</f>
        <v>446200</v>
      </c>
      <c r="H50" s="33">
        <v>446200</v>
      </c>
      <c r="I50" s="31"/>
      <c r="J50" s="31"/>
      <c r="K50" s="31"/>
      <c r="L50" s="31"/>
      <c r="M50" s="34">
        <f>N50</f>
        <v>2000</v>
      </c>
      <c r="N50" s="34">
        <v>2000</v>
      </c>
      <c r="O50" s="32"/>
      <c r="P50" s="32"/>
      <c r="Q50" s="32"/>
      <c r="R50" s="32"/>
      <c r="S50" s="146"/>
      <c r="T50" s="19"/>
      <c r="U50" s="19"/>
      <c r="V50" s="19"/>
    </row>
    <row r="51" spans="1:19" s="20" customFormat="1" ht="33">
      <c r="A51" s="201" t="s">
        <v>421</v>
      </c>
      <c r="B51" s="202" t="s">
        <v>590</v>
      </c>
      <c r="C51" s="203"/>
      <c r="D51" s="203"/>
      <c r="E51" s="203"/>
      <c r="F51" s="203"/>
      <c r="G51" s="207">
        <f>G52+G62</f>
        <v>462752</v>
      </c>
      <c r="H51" s="207">
        <f>H52+H62</f>
        <v>462752</v>
      </c>
      <c r="I51" s="207">
        <f>I52+I62</f>
        <v>6460</v>
      </c>
      <c r="J51" s="207">
        <f>J52+J62</f>
        <v>3460</v>
      </c>
      <c r="K51" s="207">
        <f>K52+K62</f>
        <v>6460</v>
      </c>
      <c r="L51" s="207">
        <f>L52+L62</f>
        <v>3460</v>
      </c>
      <c r="M51" s="207">
        <f>M52+M62</f>
        <v>360000</v>
      </c>
      <c r="N51" s="207">
        <f>N52+N62</f>
        <v>360000</v>
      </c>
      <c r="O51" s="207">
        <f>O52+O62</f>
        <v>43680</v>
      </c>
      <c r="P51" s="207">
        <f>P52+P62</f>
        <v>43680</v>
      </c>
      <c r="Q51" s="207">
        <f>Q52+Q62</f>
        <v>66700</v>
      </c>
      <c r="R51" s="207">
        <f>R52+R62</f>
        <v>66700</v>
      </c>
      <c r="S51" s="208"/>
    </row>
    <row r="52" spans="1:19" s="21" customFormat="1" ht="60" customHeight="1">
      <c r="A52" s="86" t="s">
        <v>423</v>
      </c>
      <c r="B52" s="87" t="s">
        <v>424</v>
      </c>
      <c r="C52" s="88"/>
      <c r="D52" s="88"/>
      <c r="E52" s="88"/>
      <c r="F52" s="88"/>
      <c r="G52" s="89">
        <f>G53</f>
        <v>51547</v>
      </c>
      <c r="H52" s="89">
        <f>H53</f>
        <v>51547</v>
      </c>
      <c r="I52" s="89">
        <f>I53</f>
        <v>6460</v>
      </c>
      <c r="J52" s="89">
        <f>J53</f>
        <v>3460</v>
      </c>
      <c r="K52" s="89">
        <f>K53</f>
        <v>6460</v>
      </c>
      <c r="L52" s="89">
        <f>L53</f>
        <v>3460</v>
      </c>
      <c r="M52" s="89">
        <f>M53</f>
        <v>37700</v>
      </c>
      <c r="N52" s="89">
        <f>N53</f>
        <v>37700</v>
      </c>
      <c r="O52" s="89">
        <f>O53</f>
        <v>14340</v>
      </c>
      <c r="P52" s="89">
        <f>P53</f>
        <v>14340</v>
      </c>
      <c r="Q52" s="89">
        <f>Q53</f>
        <v>8000</v>
      </c>
      <c r="R52" s="89">
        <f>R53</f>
        <v>8000</v>
      </c>
      <c r="S52" s="90"/>
    </row>
    <row r="53" spans="1:19" s="22" customFormat="1" ht="42" customHeight="1">
      <c r="A53" s="91" t="s">
        <v>425</v>
      </c>
      <c r="B53" s="92" t="s">
        <v>426</v>
      </c>
      <c r="C53" s="93"/>
      <c r="D53" s="93"/>
      <c r="E53" s="93"/>
      <c r="F53" s="93"/>
      <c r="G53" s="94">
        <f>G56+SUM(G60:G61)</f>
        <v>51547</v>
      </c>
      <c r="H53" s="94">
        <f>H56+SUM(H60:H61)</f>
        <v>51547</v>
      </c>
      <c r="I53" s="94">
        <f>I56+SUM(I60:I61)</f>
        <v>6460</v>
      </c>
      <c r="J53" s="94">
        <f>J56+SUM(J60:J61)</f>
        <v>3460</v>
      </c>
      <c r="K53" s="94">
        <f>K56+SUM(K60:K61)</f>
        <v>6460</v>
      </c>
      <c r="L53" s="94">
        <f>L56+SUM(L60:L61)</f>
        <v>3460</v>
      </c>
      <c r="M53" s="94">
        <f>M56+SUM(M60:M61)</f>
        <v>37700</v>
      </c>
      <c r="N53" s="94">
        <f>N56+SUM(N60:N61)</f>
        <v>37700</v>
      </c>
      <c r="O53" s="94">
        <f>O56+SUM(O60:O61)</f>
        <v>14340</v>
      </c>
      <c r="P53" s="94">
        <f>P56+SUM(P60:P61)</f>
        <v>14340</v>
      </c>
      <c r="Q53" s="94">
        <f>Q56+SUM(Q60:Q61)</f>
        <v>8000</v>
      </c>
      <c r="R53" s="94">
        <f>R56+SUM(R60:R61)</f>
        <v>8000</v>
      </c>
      <c r="S53" s="95"/>
    </row>
    <row r="54" spans="1:19" s="23" customFormat="1" ht="27.75" customHeight="1">
      <c r="A54" s="91"/>
      <c r="B54" s="92" t="s">
        <v>427</v>
      </c>
      <c r="C54" s="96"/>
      <c r="D54" s="96"/>
      <c r="E54" s="96"/>
      <c r="F54" s="96"/>
      <c r="G54" s="97"/>
      <c r="H54" s="97"/>
      <c r="I54" s="97"/>
      <c r="J54" s="97"/>
      <c r="K54" s="97"/>
      <c r="L54" s="97"/>
      <c r="M54" s="97"/>
      <c r="N54" s="97"/>
      <c r="O54" s="97"/>
      <c r="P54" s="97"/>
      <c r="Q54" s="97"/>
      <c r="R54" s="97"/>
      <c r="S54" s="97"/>
    </row>
    <row r="55" spans="1:19" s="22" customFormat="1" ht="60" customHeight="1">
      <c r="A55" s="91"/>
      <c r="B55" s="98" t="s">
        <v>428</v>
      </c>
      <c r="C55" s="93"/>
      <c r="D55" s="93"/>
      <c r="E55" s="93"/>
      <c r="F55" s="93"/>
      <c r="G55" s="95"/>
      <c r="H55" s="95"/>
      <c r="I55" s="95"/>
      <c r="J55" s="95"/>
      <c r="K55" s="95"/>
      <c r="L55" s="95"/>
      <c r="M55" s="95"/>
      <c r="N55" s="95"/>
      <c r="O55" s="95"/>
      <c r="P55" s="95"/>
      <c r="Q55" s="95"/>
      <c r="R55" s="95"/>
      <c r="S55" s="95"/>
    </row>
    <row r="56" spans="1:22" ht="27.75" customHeight="1">
      <c r="A56" s="137">
        <v>1</v>
      </c>
      <c r="B56" s="6" t="s">
        <v>591</v>
      </c>
      <c r="C56" s="1" t="s">
        <v>475</v>
      </c>
      <c r="D56" s="1"/>
      <c r="E56" s="1" t="s">
        <v>502</v>
      </c>
      <c r="F56" s="1"/>
      <c r="G56" s="2">
        <v>33500</v>
      </c>
      <c r="H56" s="2">
        <v>33500</v>
      </c>
      <c r="I56" s="31"/>
      <c r="J56" s="31"/>
      <c r="K56" s="31"/>
      <c r="L56" s="31"/>
      <c r="M56" s="34">
        <f>N56</f>
        <v>30500</v>
      </c>
      <c r="N56" s="4">
        <v>30500</v>
      </c>
      <c r="O56" s="32">
        <f>P56</f>
        <v>7140</v>
      </c>
      <c r="P56" s="32">
        <v>7140</v>
      </c>
      <c r="Q56" s="32">
        <f>R56</f>
        <v>8000</v>
      </c>
      <c r="R56" s="32">
        <v>8000</v>
      </c>
      <c r="S56" s="146"/>
      <c r="T56" s="19"/>
      <c r="U56" s="19"/>
      <c r="V56" s="19"/>
    </row>
    <row r="57" spans="1:22" ht="49.5">
      <c r="A57" s="137"/>
      <c r="B57" s="38" t="s">
        <v>592</v>
      </c>
      <c r="C57" s="39"/>
      <c r="D57" s="1"/>
      <c r="E57" s="40" t="s">
        <v>502</v>
      </c>
      <c r="F57" s="40" t="s">
        <v>600</v>
      </c>
      <c r="G57" s="42">
        <v>237682</v>
      </c>
      <c r="H57" s="42">
        <v>237682</v>
      </c>
      <c r="I57" s="31"/>
      <c r="J57" s="31"/>
      <c r="K57" s="31"/>
      <c r="L57" s="31"/>
      <c r="M57" s="211">
        <f>N57</f>
        <v>6038</v>
      </c>
      <c r="N57" s="43">
        <v>6038</v>
      </c>
      <c r="O57" s="32"/>
      <c r="P57" s="32"/>
      <c r="Q57" s="32"/>
      <c r="R57" s="32"/>
      <c r="S57" s="146"/>
      <c r="T57" s="19"/>
      <c r="U57" s="19"/>
      <c r="V57" s="19"/>
    </row>
    <row r="58" spans="1:22" ht="49.5">
      <c r="A58" s="137"/>
      <c r="B58" s="38" t="s">
        <v>593</v>
      </c>
      <c r="C58" s="39"/>
      <c r="D58" s="1"/>
      <c r="E58" s="40" t="s">
        <v>597</v>
      </c>
      <c r="F58" s="40" t="s">
        <v>601</v>
      </c>
      <c r="G58" s="42">
        <v>431152</v>
      </c>
      <c r="H58" s="42">
        <v>431152</v>
      </c>
      <c r="I58" s="31"/>
      <c r="J58" s="31"/>
      <c r="K58" s="31"/>
      <c r="L58" s="31"/>
      <c r="M58" s="211">
        <f>N58</f>
        <v>23865</v>
      </c>
      <c r="N58" s="43">
        <v>23865</v>
      </c>
      <c r="O58" s="32"/>
      <c r="P58" s="32"/>
      <c r="Q58" s="32"/>
      <c r="R58" s="32"/>
      <c r="S58" s="146"/>
      <c r="T58" s="19"/>
      <c r="U58" s="19"/>
      <c r="V58" s="19"/>
    </row>
    <row r="59" spans="1:22" ht="49.5">
      <c r="A59" s="137"/>
      <c r="B59" s="38" t="s">
        <v>594</v>
      </c>
      <c r="C59" s="39"/>
      <c r="D59" s="1"/>
      <c r="E59" s="40" t="s">
        <v>598</v>
      </c>
      <c r="F59" s="40" t="s">
        <v>602</v>
      </c>
      <c r="G59" s="42">
        <v>1492</v>
      </c>
      <c r="H59" s="42">
        <v>1492</v>
      </c>
      <c r="I59" s="31"/>
      <c r="J59" s="31"/>
      <c r="K59" s="31"/>
      <c r="L59" s="31"/>
      <c r="M59" s="211">
        <f>N59</f>
        <v>582</v>
      </c>
      <c r="N59" s="43">
        <v>582</v>
      </c>
      <c r="O59" s="32"/>
      <c r="P59" s="32"/>
      <c r="Q59" s="32"/>
      <c r="R59" s="32"/>
      <c r="S59" s="146"/>
      <c r="T59" s="19"/>
      <c r="U59" s="19"/>
      <c r="V59" s="19"/>
    </row>
    <row r="60" spans="1:22" ht="115.5">
      <c r="A60" s="137">
        <v>2</v>
      </c>
      <c r="B60" s="6" t="s">
        <v>595</v>
      </c>
      <c r="C60" s="1" t="s">
        <v>519</v>
      </c>
      <c r="D60" s="1" t="s">
        <v>596</v>
      </c>
      <c r="E60" s="41" t="s">
        <v>479</v>
      </c>
      <c r="F60" s="1" t="s">
        <v>603</v>
      </c>
      <c r="G60" s="2">
        <v>10419</v>
      </c>
      <c r="H60" s="2">
        <v>10419</v>
      </c>
      <c r="I60" s="31">
        <f>J60</f>
        <v>3460</v>
      </c>
      <c r="J60" s="2">
        <f>2460+1000</f>
        <v>3460</v>
      </c>
      <c r="K60" s="31">
        <f>L60</f>
        <v>3460</v>
      </c>
      <c r="L60" s="31">
        <f>J60</f>
        <v>3460</v>
      </c>
      <c r="M60" s="34">
        <f>N60</f>
        <v>3900</v>
      </c>
      <c r="N60" s="4">
        <v>3900</v>
      </c>
      <c r="O60" s="32">
        <f>P60</f>
        <v>3900</v>
      </c>
      <c r="P60" s="32">
        <v>3900</v>
      </c>
      <c r="Q60" s="32"/>
      <c r="R60" s="32"/>
      <c r="S60" s="146"/>
      <c r="T60" s="19"/>
      <c r="U60" s="19"/>
      <c r="V60" s="19"/>
    </row>
    <row r="61" spans="1:22" ht="49.5">
      <c r="A61" s="137">
        <v>3</v>
      </c>
      <c r="B61" s="6" t="s">
        <v>977</v>
      </c>
      <c r="C61" s="1" t="s">
        <v>436</v>
      </c>
      <c r="D61" s="1" t="s">
        <v>978</v>
      </c>
      <c r="E61" s="41" t="s">
        <v>599</v>
      </c>
      <c r="F61" s="1" t="s">
        <v>979</v>
      </c>
      <c r="G61" s="2">
        <v>7628</v>
      </c>
      <c r="H61" s="2">
        <v>7628</v>
      </c>
      <c r="I61" s="31">
        <v>3000</v>
      </c>
      <c r="J61" s="2"/>
      <c r="K61" s="31">
        <v>3000</v>
      </c>
      <c r="L61" s="31"/>
      <c r="M61" s="34">
        <f>N61</f>
        <v>3300</v>
      </c>
      <c r="N61" s="4">
        <v>3300</v>
      </c>
      <c r="O61" s="32">
        <f>P61</f>
        <v>3300</v>
      </c>
      <c r="P61" s="32">
        <v>3300</v>
      </c>
      <c r="Q61" s="32"/>
      <c r="R61" s="32"/>
      <c r="S61" s="146"/>
      <c r="T61" s="19"/>
      <c r="U61" s="19"/>
      <c r="V61" s="19"/>
    </row>
    <row r="62" spans="1:19" s="21" customFormat="1" ht="45" customHeight="1">
      <c r="A62" s="86" t="s">
        <v>489</v>
      </c>
      <c r="B62" s="87" t="s">
        <v>490</v>
      </c>
      <c r="C62" s="88"/>
      <c r="D62" s="88"/>
      <c r="E62" s="88"/>
      <c r="F62" s="88"/>
      <c r="G62" s="89">
        <f>G63+G109</f>
        <v>411205</v>
      </c>
      <c r="H62" s="89">
        <f>H63+H109</f>
        <v>411205</v>
      </c>
      <c r="I62" s="89"/>
      <c r="J62" s="89"/>
      <c r="K62" s="89"/>
      <c r="L62" s="89"/>
      <c r="M62" s="89">
        <f>M63+M109</f>
        <v>322300</v>
      </c>
      <c r="N62" s="89">
        <f>N63+N109</f>
        <v>322300</v>
      </c>
      <c r="O62" s="89">
        <f>O63+O109</f>
        <v>29340</v>
      </c>
      <c r="P62" s="89">
        <f>P63+P109</f>
        <v>29340</v>
      </c>
      <c r="Q62" s="89">
        <f>Q63+Q109</f>
        <v>58700</v>
      </c>
      <c r="R62" s="89">
        <f>R63+R109</f>
        <v>58700</v>
      </c>
      <c r="S62" s="90"/>
    </row>
    <row r="63" spans="1:19" s="24" customFormat="1" ht="54.75" customHeight="1">
      <c r="A63" s="91" t="s">
        <v>735</v>
      </c>
      <c r="B63" s="92" t="s">
        <v>736</v>
      </c>
      <c r="C63" s="210"/>
      <c r="D63" s="210"/>
      <c r="E63" s="210"/>
      <c r="F63" s="210"/>
      <c r="G63" s="94">
        <f>SUM(G64:G108)</f>
        <v>356947</v>
      </c>
      <c r="H63" s="94">
        <f>SUM(H64:H108)</f>
        <v>356947</v>
      </c>
      <c r="I63" s="139"/>
      <c r="J63" s="139"/>
      <c r="K63" s="139"/>
      <c r="L63" s="139"/>
      <c r="M63" s="94">
        <f>SUM(M64:M108)</f>
        <v>307170</v>
      </c>
      <c r="N63" s="94">
        <f>SUM(N64:N108)</f>
        <v>307170</v>
      </c>
      <c r="O63" s="94">
        <f>SUM(O64:O108)</f>
        <v>29340</v>
      </c>
      <c r="P63" s="94">
        <f>SUM(P64:P108)</f>
        <v>29340</v>
      </c>
      <c r="Q63" s="94">
        <f>SUM(Q64:Q108)</f>
        <v>58700</v>
      </c>
      <c r="R63" s="94">
        <f>SUM(R64:R108)</f>
        <v>58700</v>
      </c>
      <c r="S63" s="139"/>
    </row>
    <row r="64" spans="1:22" ht="57" customHeight="1">
      <c r="A64" s="137">
        <v>4</v>
      </c>
      <c r="B64" s="5" t="s">
        <v>604</v>
      </c>
      <c r="C64" s="1" t="s">
        <v>612</v>
      </c>
      <c r="D64" s="1" t="s">
        <v>615</v>
      </c>
      <c r="E64" s="1" t="s">
        <v>516</v>
      </c>
      <c r="F64" s="1" t="s">
        <v>622</v>
      </c>
      <c r="G64" s="2">
        <v>10000</v>
      </c>
      <c r="H64" s="33">
        <f>G64</f>
        <v>10000</v>
      </c>
      <c r="I64" s="31"/>
      <c r="J64" s="31"/>
      <c r="K64" s="31"/>
      <c r="L64" s="31"/>
      <c r="M64" s="34">
        <f>N64</f>
        <v>7500</v>
      </c>
      <c r="N64" s="142">
        <v>7500</v>
      </c>
      <c r="O64" s="32">
        <f>P64</f>
        <v>6000</v>
      </c>
      <c r="P64" s="32">
        <v>6000</v>
      </c>
      <c r="Q64" s="32">
        <f>R64</f>
        <v>2000</v>
      </c>
      <c r="R64" s="32">
        <v>2000</v>
      </c>
      <c r="S64" s="146"/>
      <c r="T64" s="19"/>
      <c r="U64" s="19"/>
      <c r="V64" s="19"/>
    </row>
    <row r="65" spans="1:22" ht="56.25" customHeight="1">
      <c r="A65" s="137">
        <v>5</v>
      </c>
      <c r="B65" s="5" t="s">
        <v>605</v>
      </c>
      <c r="C65" s="1" t="s">
        <v>613</v>
      </c>
      <c r="D65" s="1" t="s">
        <v>616</v>
      </c>
      <c r="E65" s="1" t="s">
        <v>516</v>
      </c>
      <c r="F65" s="1" t="s">
        <v>623</v>
      </c>
      <c r="G65" s="2">
        <v>26895</v>
      </c>
      <c r="H65" s="33">
        <f>G65</f>
        <v>26895</v>
      </c>
      <c r="I65" s="31"/>
      <c r="J65" s="31"/>
      <c r="K65" s="31"/>
      <c r="L65" s="31"/>
      <c r="M65" s="34">
        <f>N65</f>
        <v>5500</v>
      </c>
      <c r="N65" s="34">
        <v>5500</v>
      </c>
      <c r="O65" s="32">
        <f>P65</f>
        <v>3740</v>
      </c>
      <c r="P65" s="32">
        <v>3740</v>
      </c>
      <c r="Q65" s="32">
        <f>R65</f>
        <v>1000</v>
      </c>
      <c r="R65" s="32">
        <v>1000</v>
      </c>
      <c r="S65" s="146"/>
      <c r="T65" s="19"/>
      <c r="U65" s="19"/>
      <c r="V65" s="19"/>
    </row>
    <row r="66" spans="1:22" ht="56.25" customHeight="1">
      <c r="A66" s="137">
        <v>6</v>
      </c>
      <c r="B66" s="5" t="s">
        <v>606</v>
      </c>
      <c r="C66" s="1" t="s">
        <v>519</v>
      </c>
      <c r="D66" s="1" t="s">
        <v>617</v>
      </c>
      <c r="E66" s="1" t="s">
        <v>598</v>
      </c>
      <c r="F66" s="1" t="s">
        <v>624</v>
      </c>
      <c r="G66" s="2">
        <v>24984</v>
      </c>
      <c r="H66" s="33">
        <f>G66</f>
        <v>24984</v>
      </c>
      <c r="I66" s="31"/>
      <c r="J66" s="31"/>
      <c r="K66" s="31"/>
      <c r="L66" s="31"/>
      <c r="M66" s="34">
        <f>N66</f>
        <v>20500</v>
      </c>
      <c r="N66" s="34">
        <v>20500</v>
      </c>
      <c r="O66" s="32">
        <f>P66</f>
        <v>6000</v>
      </c>
      <c r="P66" s="3">
        <v>6000</v>
      </c>
      <c r="Q66" s="32">
        <f>R66</f>
        <v>7000</v>
      </c>
      <c r="R66" s="32">
        <v>7000</v>
      </c>
      <c r="S66" s="146"/>
      <c r="T66" s="19"/>
      <c r="U66" s="19"/>
      <c r="V66" s="19"/>
    </row>
    <row r="67" spans="1:22" ht="57" customHeight="1">
      <c r="A67" s="137">
        <v>7</v>
      </c>
      <c r="B67" s="5" t="s">
        <v>607</v>
      </c>
      <c r="C67" s="1" t="s">
        <v>537</v>
      </c>
      <c r="D67" s="1" t="s">
        <v>618</v>
      </c>
      <c r="E67" s="1" t="s">
        <v>599</v>
      </c>
      <c r="F67" s="1" t="s">
        <v>625</v>
      </c>
      <c r="G67" s="2">
        <v>3945</v>
      </c>
      <c r="H67" s="33">
        <f>G67</f>
        <v>3945</v>
      </c>
      <c r="I67" s="31"/>
      <c r="J67" s="31"/>
      <c r="K67" s="31"/>
      <c r="L67" s="31"/>
      <c r="M67" s="34">
        <f>N67</f>
        <v>3750</v>
      </c>
      <c r="N67" s="34">
        <v>3750</v>
      </c>
      <c r="O67" s="32">
        <f>P67</f>
        <v>2000</v>
      </c>
      <c r="P67" s="3">
        <v>2000</v>
      </c>
      <c r="Q67" s="32"/>
      <c r="R67" s="32"/>
      <c r="S67" s="146"/>
      <c r="T67" s="19"/>
      <c r="U67" s="19"/>
      <c r="V67" s="19"/>
    </row>
    <row r="68" spans="1:22" ht="123.75" customHeight="1">
      <c r="A68" s="137">
        <v>8</v>
      </c>
      <c r="B68" s="44" t="s">
        <v>608</v>
      </c>
      <c r="C68" s="1" t="s">
        <v>614</v>
      </c>
      <c r="D68" s="1" t="s">
        <v>619</v>
      </c>
      <c r="E68" s="1" t="s">
        <v>599</v>
      </c>
      <c r="F68" s="1" t="s">
        <v>626</v>
      </c>
      <c r="G68" s="9">
        <v>4185</v>
      </c>
      <c r="H68" s="33">
        <f>G68</f>
        <v>4185</v>
      </c>
      <c r="I68" s="31"/>
      <c r="J68" s="31"/>
      <c r="K68" s="31"/>
      <c r="L68" s="31"/>
      <c r="M68" s="34">
        <f>N68</f>
        <v>3650</v>
      </c>
      <c r="N68" s="34">
        <v>3650</v>
      </c>
      <c r="O68" s="32">
        <f>P68</f>
        <v>3500</v>
      </c>
      <c r="P68" s="3">
        <v>3500</v>
      </c>
      <c r="Q68" s="32"/>
      <c r="R68" s="32"/>
      <c r="S68" s="146"/>
      <c r="T68" s="19"/>
      <c r="U68" s="19"/>
      <c r="V68" s="19"/>
    </row>
    <row r="69" spans="1:22" ht="66" customHeight="1">
      <c r="A69" s="137">
        <v>9</v>
      </c>
      <c r="B69" s="44" t="s">
        <v>609</v>
      </c>
      <c r="C69" s="1" t="s">
        <v>614</v>
      </c>
      <c r="D69" s="1" t="s">
        <v>620</v>
      </c>
      <c r="E69" s="1">
        <v>2016</v>
      </c>
      <c r="F69" s="1" t="s">
        <v>627</v>
      </c>
      <c r="G69" s="9">
        <v>932</v>
      </c>
      <c r="H69" s="33">
        <f>G69</f>
        <v>932</v>
      </c>
      <c r="I69" s="31"/>
      <c r="J69" s="31"/>
      <c r="K69" s="31"/>
      <c r="L69" s="31"/>
      <c r="M69" s="34">
        <f>N69</f>
        <v>900</v>
      </c>
      <c r="N69" s="34">
        <v>900</v>
      </c>
      <c r="O69" s="32">
        <f>P69</f>
        <v>800</v>
      </c>
      <c r="P69" s="3">
        <v>800</v>
      </c>
      <c r="Q69" s="32"/>
      <c r="R69" s="32"/>
      <c r="S69" s="146"/>
      <c r="T69" s="19"/>
      <c r="U69" s="19"/>
      <c r="V69" s="19"/>
    </row>
    <row r="70" spans="1:22" ht="159" customHeight="1">
      <c r="A70" s="137">
        <v>10</v>
      </c>
      <c r="B70" s="44" t="s">
        <v>610</v>
      </c>
      <c r="C70" s="1" t="s">
        <v>614</v>
      </c>
      <c r="D70" s="1" t="s">
        <v>621</v>
      </c>
      <c r="E70" s="1">
        <v>2016</v>
      </c>
      <c r="F70" s="1" t="s">
        <v>628</v>
      </c>
      <c r="G70" s="9">
        <v>8241</v>
      </c>
      <c r="H70" s="33">
        <f>G70</f>
        <v>8241</v>
      </c>
      <c r="I70" s="31"/>
      <c r="J70" s="31"/>
      <c r="K70" s="31"/>
      <c r="L70" s="31"/>
      <c r="M70" s="34">
        <f>N70</f>
        <v>7500</v>
      </c>
      <c r="N70" s="135">
        <v>7500</v>
      </c>
      <c r="O70" s="32">
        <f>P70</f>
        <v>7300</v>
      </c>
      <c r="P70" s="3">
        <v>7300</v>
      </c>
      <c r="Q70" s="32"/>
      <c r="R70" s="32"/>
      <c r="S70" s="146"/>
      <c r="T70" s="19"/>
      <c r="U70" s="19"/>
      <c r="V70" s="19"/>
    </row>
    <row r="71" spans="1:22" ht="66">
      <c r="A71" s="137">
        <v>11</v>
      </c>
      <c r="B71" s="44" t="s">
        <v>611</v>
      </c>
      <c r="C71" s="1" t="s">
        <v>475</v>
      </c>
      <c r="D71" s="1"/>
      <c r="E71" s="1" t="s">
        <v>502</v>
      </c>
      <c r="F71" s="1"/>
      <c r="G71" s="9">
        <v>33000</v>
      </c>
      <c r="H71" s="33">
        <f>G71</f>
        <v>33000</v>
      </c>
      <c r="I71" s="31"/>
      <c r="J71" s="31"/>
      <c r="K71" s="31"/>
      <c r="L71" s="31"/>
      <c r="M71" s="34">
        <f>N71</f>
        <v>30000</v>
      </c>
      <c r="N71" s="34">
        <v>30000</v>
      </c>
      <c r="O71" s="32"/>
      <c r="P71" s="32"/>
      <c r="Q71" s="32"/>
      <c r="R71" s="32"/>
      <c r="S71" s="146"/>
      <c r="T71" s="19"/>
      <c r="U71" s="19"/>
      <c r="V71" s="19"/>
    </row>
    <row r="72" spans="1:22" ht="63.75" customHeight="1">
      <c r="A72" s="137">
        <v>12</v>
      </c>
      <c r="B72" s="44" t="s">
        <v>629</v>
      </c>
      <c r="C72" s="1" t="s">
        <v>537</v>
      </c>
      <c r="D72" s="1" t="s">
        <v>643</v>
      </c>
      <c r="E72" s="1" t="s">
        <v>511</v>
      </c>
      <c r="F72" s="1" t="s">
        <v>655</v>
      </c>
      <c r="G72" s="8">
        <v>4331</v>
      </c>
      <c r="H72" s="33">
        <f>G72</f>
        <v>4331</v>
      </c>
      <c r="I72" s="31"/>
      <c r="J72" s="31"/>
      <c r="K72" s="31"/>
      <c r="L72" s="31"/>
      <c r="M72" s="34">
        <f>N72</f>
        <v>4100</v>
      </c>
      <c r="N72" s="4">
        <v>4100</v>
      </c>
      <c r="O72" s="32"/>
      <c r="P72" s="32"/>
      <c r="Q72" s="32">
        <f>R72</f>
        <v>3200</v>
      </c>
      <c r="R72" s="32">
        <v>3200</v>
      </c>
      <c r="S72" s="146"/>
      <c r="T72" s="19"/>
      <c r="U72" s="19"/>
      <c r="V72" s="19"/>
    </row>
    <row r="73" spans="1:22" ht="49.5">
      <c r="A73" s="137">
        <v>13</v>
      </c>
      <c r="B73" s="44" t="s">
        <v>630</v>
      </c>
      <c r="C73" s="1" t="s">
        <v>641</v>
      </c>
      <c r="D73" s="1" t="s">
        <v>644</v>
      </c>
      <c r="E73" s="1">
        <v>2017</v>
      </c>
      <c r="F73" s="1" t="s">
        <v>656</v>
      </c>
      <c r="G73" s="8">
        <v>4687</v>
      </c>
      <c r="H73" s="33">
        <f>G73</f>
        <v>4687</v>
      </c>
      <c r="I73" s="31"/>
      <c r="J73" s="31"/>
      <c r="K73" s="31"/>
      <c r="L73" s="31"/>
      <c r="M73" s="34">
        <f>N73</f>
        <v>4400</v>
      </c>
      <c r="N73" s="4">
        <v>4400</v>
      </c>
      <c r="O73" s="32"/>
      <c r="P73" s="32"/>
      <c r="Q73" s="32">
        <f>R73</f>
        <v>3500</v>
      </c>
      <c r="R73" s="32">
        <v>3500</v>
      </c>
      <c r="S73" s="146"/>
      <c r="T73" s="19"/>
      <c r="U73" s="19"/>
      <c r="V73" s="19"/>
    </row>
    <row r="74" spans="1:22" ht="92.25" customHeight="1">
      <c r="A74" s="137">
        <v>14</v>
      </c>
      <c r="B74" s="44" t="s">
        <v>631</v>
      </c>
      <c r="C74" s="1" t="s">
        <v>641</v>
      </c>
      <c r="D74" s="1" t="s">
        <v>645</v>
      </c>
      <c r="E74" s="1" t="s">
        <v>511</v>
      </c>
      <c r="F74" s="1" t="s">
        <v>657</v>
      </c>
      <c r="G74" s="8">
        <v>3967</v>
      </c>
      <c r="H74" s="33">
        <f>G74</f>
        <v>3967</v>
      </c>
      <c r="I74" s="31"/>
      <c r="J74" s="31"/>
      <c r="K74" s="31"/>
      <c r="L74" s="31"/>
      <c r="M74" s="34">
        <f>N74</f>
        <v>3700</v>
      </c>
      <c r="N74" s="4">
        <v>3700</v>
      </c>
      <c r="O74" s="32"/>
      <c r="P74" s="32"/>
      <c r="Q74" s="32">
        <f>R74</f>
        <v>3000</v>
      </c>
      <c r="R74" s="32">
        <v>3000</v>
      </c>
      <c r="S74" s="146"/>
      <c r="T74" s="19"/>
      <c r="U74" s="19"/>
      <c r="V74" s="19"/>
    </row>
    <row r="75" spans="1:22" ht="54" customHeight="1">
      <c r="A75" s="137">
        <v>15</v>
      </c>
      <c r="B75" s="44" t="s">
        <v>632</v>
      </c>
      <c r="C75" s="1" t="s">
        <v>537</v>
      </c>
      <c r="D75" s="1" t="s">
        <v>646</v>
      </c>
      <c r="E75" s="1" t="s">
        <v>511</v>
      </c>
      <c r="F75" s="1" t="s">
        <v>658</v>
      </c>
      <c r="G75" s="8">
        <v>14971</v>
      </c>
      <c r="H75" s="33">
        <f>G75</f>
        <v>14971</v>
      </c>
      <c r="I75" s="31"/>
      <c r="J75" s="31"/>
      <c r="K75" s="31"/>
      <c r="L75" s="31"/>
      <c r="M75" s="34">
        <f>N75</f>
        <v>14800</v>
      </c>
      <c r="N75" s="4">
        <v>14800</v>
      </c>
      <c r="O75" s="32"/>
      <c r="P75" s="32"/>
      <c r="Q75" s="32">
        <f>R75</f>
        <v>7000</v>
      </c>
      <c r="R75" s="32">
        <v>7000</v>
      </c>
      <c r="S75" s="146"/>
      <c r="T75" s="19"/>
      <c r="U75" s="19"/>
      <c r="V75" s="19"/>
    </row>
    <row r="76" spans="1:22" ht="54" customHeight="1">
      <c r="A76" s="137">
        <v>16</v>
      </c>
      <c r="B76" s="44" t="s">
        <v>633</v>
      </c>
      <c r="C76" s="1" t="s">
        <v>519</v>
      </c>
      <c r="D76" s="1" t="s">
        <v>647</v>
      </c>
      <c r="E76" s="1" t="s">
        <v>511</v>
      </c>
      <c r="F76" s="1" t="s">
        <v>659</v>
      </c>
      <c r="G76" s="8">
        <v>7204</v>
      </c>
      <c r="H76" s="33">
        <f>G76</f>
        <v>7204</v>
      </c>
      <c r="I76" s="31"/>
      <c r="J76" s="31"/>
      <c r="K76" s="31"/>
      <c r="L76" s="31"/>
      <c r="M76" s="34">
        <f>N76</f>
        <v>7100</v>
      </c>
      <c r="N76" s="4">
        <v>7100</v>
      </c>
      <c r="O76" s="32"/>
      <c r="P76" s="32"/>
      <c r="Q76" s="32">
        <f>R76</f>
        <v>4000</v>
      </c>
      <c r="R76" s="32">
        <v>4000</v>
      </c>
      <c r="S76" s="146"/>
      <c r="T76" s="19"/>
      <c r="U76" s="19"/>
      <c r="V76" s="19"/>
    </row>
    <row r="77" spans="1:22" ht="49.5">
      <c r="A77" s="137">
        <v>17</v>
      </c>
      <c r="B77" s="44" t="s">
        <v>634</v>
      </c>
      <c r="C77" s="1" t="s">
        <v>468</v>
      </c>
      <c r="D77" s="1" t="s">
        <v>648</v>
      </c>
      <c r="E77" s="1" t="s">
        <v>511</v>
      </c>
      <c r="F77" s="1" t="s">
        <v>660</v>
      </c>
      <c r="G77" s="8">
        <v>9266</v>
      </c>
      <c r="H77" s="33">
        <f>G77</f>
        <v>9266</v>
      </c>
      <c r="I77" s="31"/>
      <c r="J77" s="31"/>
      <c r="K77" s="31"/>
      <c r="L77" s="31"/>
      <c r="M77" s="34">
        <f>N77</f>
        <v>8500</v>
      </c>
      <c r="N77" s="4">
        <v>8500</v>
      </c>
      <c r="O77" s="32"/>
      <c r="P77" s="32"/>
      <c r="Q77" s="32">
        <f>R77</f>
        <v>4500</v>
      </c>
      <c r="R77" s="32">
        <v>4500</v>
      </c>
      <c r="S77" s="146"/>
      <c r="T77" s="19"/>
      <c r="U77" s="19"/>
      <c r="V77" s="19"/>
    </row>
    <row r="78" spans="1:22" ht="49.5">
      <c r="A78" s="137">
        <v>18</v>
      </c>
      <c r="B78" s="44" t="s">
        <v>635</v>
      </c>
      <c r="C78" s="1" t="s">
        <v>430</v>
      </c>
      <c r="D78" s="1" t="s">
        <v>649</v>
      </c>
      <c r="E78" s="1" t="s">
        <v>506</v>
      </c>
      <c r="F78" s="1" t="s">
        <v>661</v>
      </c>
      <c r="G78" s="8">
        <v>14857</v>
      </c>
      <c r="H78" s="33">
        <f>G78</f>
        <v>14857</v>
      </c>
      <c r="I78" s="31"/>
      <c r="J78" s="31"/>
      <c r="K78" s="31"/>
      <c r="L78" s="31"/>
      <c r="M78" s="34">
        <f>N78</f>
        <v>13500</v>
      </c>
      <c r="N78" s="4">
        <v>13500</v>
      </c>
      <c r="O78" s="32"/>
      <c r="P78" s="32"/>
      <c r="Q78" s="32">
        <f>R78</f>
        <v>6000</v>
      </c>
      <c r="R78" s="32">
        <v>6000</v>
      </c>
      <c r="S78" s="146"/>
      <c r="T78" s="19"/>
      <c r="U78" s="19"/>
      <c r="V78" s="19"/>
    </row>
    <row r="79" spans="1:22" ht="49.5">
      <c r="A79" s="137">
        <v>19</v>
      </c>
      <c r="B79" s="44" t="s">
        <v>636</v>
      </c>
      <c r="C79" s="1" t="s">
        <v>436</v>
      </c>
      <c r="D79" s="1" t="s">
        <v>650</v>
      </c>
      <c r="E79" s="1" t="s">
        <v>487</v>
      </c>
      <c r="F79" s="1" t="s">
        <v>662</v>
      </c>
      <c r="G79" s="8">
        <v>6441</v>
      </c>
      <c r="H79" s="33">
        <f>G79</f>
        <v>6441</v>
      </c>
      <c r="I79" s="31"/>
      <c r="J79" s="31"/>
      <c r="K79" s="31"/>
      <c r="L79" s="31"/>
      <c r="M79" s="34">
        <f>N79</f>
        <v>6200</v>
      </c>
      <c r="N79" s="4">
        <v>6200</v>
      </c>
      <c r="O79" s="32"/>
      <c r="P79" s="32"/>
      <c r="Q79" s="32">
        <f>R79</f>
        <v>5000</v>
      </c>
      <c r="R79" s="32">
        <v>5000</v>
      </c>
      <c r="S79" s="146"/>
      <c r="T79" s="19"/>
      <c r="U79" s="19"/>
      <c r="V79" s="19"/>
    </row>
    <row r="80" spans="1:22" ht="49.5">
      <c r="A80" s="137">
        <v>20</v>
      </c>
      <c r="B80" s="44" t="s">
        <v>637</v>
      </c>
      <c r="C80" s="1" t="s">
        <v>436</v>
      </c>
      <c r="D80" s="1" t="s">
        <v>651</v>
      </c>
      <c r="E80" s="1" t="s">
        <v>487</v>
      </c>
      <c r="F80" s="1" t="s">
        <v>663</v>
      </c>
      <c r="G80" s="8">
        <v>8740</v>
      </c>
      <c r="H80" s="33">
        <f>G80</f>
        <v>8740</v>
      </c>
      <c r="I80" s="31"/>
      <c r="J80" s="31"/>
      <c r="K80" s="31"/>
      <c r="L80" s="31"/>
      <c r="M80" s="34">
        <f>N80</f>
        <v>8400</v>
      </c>
      <c r="N80" s="4">
        <v>8400</v>
      </c>
      <c r="O80" s="32"/>
      <c r="P80" s="32"/>
      <c r="Q80" s="32">
        <f>R80</f>
        <v>4000</v>
      </c>
      <c r="R80" s="32">
        <v>4000</v>
      </c>
      <c r="S80" s="146"/>
      <c r="T80" s="19"/>
      <c r="U80" s="19"/>
      <c r="V80" s="19"/>
    </row>
    <row r="81" spans="1:22" ht="56.25" customHeight="1">
      <c r="A81" s="137">
        <v>21</v>
      </c>
      <c r="B81" s="44" t="s">
        <v>638</v>
      </c>
      <c r="C81" s="1" t="s">
        <v>642</v>
      </c>
      <c r="D81" s="1" t="s">
        <v>652</v>
      </c>
      <c r="E81" s="1">
        <v>2017</v>
      </c>
      <c r="F81" s="1" t="s">
        <v>664</v>
      </c>
      <c r="G81" s="9">
        <v>4000</v>
      </c>
      <c r="H81" s="33">
        <f>G81</f>
        <v>4000</v>
      </c>
      <c r="I81" s="31"/>
      <c r="J81" s="31"/>
      <c r="K81" s="31"/>
      <c r="L81" s="31"/>
      <c r="M81" s="34">
        <f>N81</f>
        <v>4000</v>
      </c>
      <c r="N81" s="4">
        <v>4000</v>
      </c>
      <c r="O81" s="32"/>
      <c r="P81" s="32"/>
      <c r="Q81" s="32">
        <f>R81</f>
        <v>3000</v>
      </c>
      <c r="R81" s="32">
        <v>3000</v>
      </c>
      <c r="S81" s="146"/>
      <c r="T81" s="19"/>
      <c r="U81" s="19"/>
      <c r="V81" s="19"/>
    </row>
    <row r="82" spans="1:22" ht="176.25" customHeight="1">
      <c r="A82" s="137">
        <v>22</v>
      </c>
      <c r="B82" s="44" t="s">
        <v>639</v>
      </c>
      <c r="C82" s="1" t="s">
        <v>430</v>
      </c>
      <c r="D82" s="1" t="s">
        <v>653</v>
      </c>
      <c r="E82" s="1">
        <v>2017</v>
      </c>
      <c r="F82" s="1" t="s">
        <v>665</v>
      </c>
      <c r="G82" s="9">
        <v>5118</v>
      </c>
      <c r="H82" s="33">
        <f>G82</f>
        <v>5118</v>
      </c>
      <c r="I82" s="31"/>
      <c r="J82" s="31"/>
      <c r="K82" s="31"/>
      <c r="L82" s="31"/>
      <c r="M82" s="34">
        <f>N82</f>
        <v>4800</v>
      </c>
      <c r="N82" s="4">
        <v>4800</v>
      </c>
      <c r="O82" s="32"/>
      <c r="P82" s="32"/>
      <c r="Q82" s="32">
        <f>R82</f>
        <v>4000</v>
      </c>
      <c r="R82" s="32">
        <v>4000</v>
      </c>
      <c r="S82" s="146"/>
      <c r="T82" s="19"/>
      <c r="U82" s="19"/>
      <c r="V82" s="19"/>
    </row>
    <row r="83" spans="1:22" ht="66" customHeight="1">
      <c r="A83" s="137">
        <v>23</v>
      </c>
      <c r="B83" s="44" t="s">
        <v>640</v>
      </c>
      <c r="C83" s="1" t="s">
        <v>430</v>
      </c>
      <c r="D83" s="1" t="s">
        <v>654</v>
      </c>
      <c r="E83" s="1">
        <v>2017</v>
      </c>
      <c r="F83" s="1" t="s">
        <v>664</v>
      </c>
      <c r="G83" s="9">
        <v>2302</v>
      </c>
      <c r="H83" s="33">
        <f>G83</f>
        <v>2302</v>
      </c>
      <c r="I83" s="31"/>
      <c r="J83" s="31"/>
      <c r="K83" s="31"/>
      <c r="L83" s="31"/>
      <c r="M83" s="34">
        <f>N83</f>
        <v>2200</v>
      </c>
      <c r="N83" s="4">
        <v>2200</v>
      </c>
      <c r="O83" s="32"/>
      <c r="P83" s="32"/>
      <c r="Q83" s="32">
        <f>R83</f>
        <v>1500</v>
      </c>
      <c r="R83" s="32">
        <v>1500</v>
      </c>
      <c r="S83" s="146"/>
      <c r="T83" s="19"/>
      <c r="U83" s="19"/>
      <c r="V83" s="19"/>
    </row>
    <row r="84" spans="1:22" ht="66" customHeight="1">
      <c r="A84" s="137">
        <v>24</v>
      </c>
      <c r="B84" s="44" t="s">
        <v>666</v>
      </c>
      <c r="C84" s="1" t="s">
        <v>468</v>
      </c>
      <c r="D84" s="1" t="s">
        <v>688</v>
      </c>
      <c r="E84" s="1" t="s">
        <v>511</v>
      </c>
      <c r="F84" s="1"/>
      <c r="G84" s="8">
        <v>14500</v>
      </c>
      <c r="H84" s="33">
        <f>G84</f>
        <v>14500</v>
      </c>
      <c r="I84" s="31"/>
      <c r="J84" s="31"/>
      <c r="K84" s="31"/>
      <c r="L84" s="31"/>
      <c r="M84" s="34">
        <f>N84</f>
        <v>14000</v>
      </c>
      <c r="N84" s="4">
        <v>14000</v>
      </c>
      <c r="O84" s="32"/>
      <c r="P84" s="32"/>
      <c r="Q84" s="32"/>
      <c r="R84" s="32"/>
      <c r="S84" s="146"/>
      <c r="T84" s="19"/>
      <c r="U84" s="19"/>
      <c r="V84" s="19"/>
    </row>
    <row r="85" spans="1:22" ht="27" customHeight="1">
      <c r="A85" s="137">
        <v>25</v>
      </c>
      <c r="B85" s="44" t="s">
        <v>667</v>
      </c>
      <c r="C85" s="1" t="s">
        <v>436</v>
      </c>
      <c r="D85" s="1" t="s">
        <v>689</v>
      </c>
      <c r="E85" s="1" t="s">
        <v>494</v>
      </c>
      <c r="F85" s="1"/>
      <c r="G85" s="8">
        <v>25000</v>
      </c>
      <c r="H85" s="33">
        <f>G85</f>
        <v>25000</v>
      </c>
      <c r="I85" s="31"/>
      <c r="J85" s="31"/>
      <c r="K85" s="31"/>
      <c r="L85" s="31"/>
      <c r="M85" s="34">
        <f>N85</f>
        <v>22700</v>
      </c>
      <c r="N85" s="4">
        <v>22700</v>
      </c>
      <c r="O85" s="32"/>
      <c r="P85" s="32"/>
      <c r="Q85" s="32"/>
      <c r="R85" s="32"/>
      <c r="S85" s="146"/>
      <c r="T85" s="19"/>
      <c r="U85" s="19"/>
      <c r="V85" s="19"/>
    </row>
    <row r="86" spans="1:22" ht="47.25" customHeight="1">
      <c r="A86" s="137">
        <v>26</v>
      </c>
      <c r="B86" s="44" t="s">
        <v>668</v>
      </c>
      <c r="C86" s="1" t="s">
        <v>613</v>
      </c>
      <c r="D86" s="1" t="s">
        <v>690</v>
      </c>
      <c r="E86" s="1" t="s">
        <v>511</v>
      </c>
      <c r="F86" s="1"/>
      <c r="G86" s="8">
        <v>1300</v>
      </c>
      <c r="H86" s="33">
        <f>G86</f>
        <v>1300</v>
      </c>
      <c r="I86" s="31"/>
      <c r="J86" s="31"/>
      <c r="K86" s="31"/>
      <c r="L86" s="31"/>
      <c r="M86" s="34">
        <f>N86</f>
        <v>1100</v>
      </c>
      <c r="N86" s="4">
        <v>1100</v>
      </c>
      <c r="O86" s="32"/>
      <c r="P86" s="32"/>
      <c r="Q86" s="32"/>
      <c r="R86" s="32"/>
      <c r="S86" s="146"/>
      <c r="T86" s="19"/>
      <c r="U86" s="19"/>
      <c r="V86" s="19"/>
    </row>
    <row r="87" spans="1:22" ht="42.75" customHeight="1">
      <c r="A87" s="137">
        <v>27</v>
      </c>
      <c r="B87" s="44" t="s">
        <v>669</v>
      </c>
      <c r="C87" s="1" t="s">
        <v>468</v>
      </c>
      <c r="D87" s="1" t="s">
        <v>691</v>
      </c>
      <c r="E87" s="1" t="s">
        <v>511</v>
      </c>
      <c r="F87" s="1"/>
      <c r="G87" s="8">
        <v>1500</v>
      </c>
      <c r="H87" s="33">
        <f>G87</f>
        <v>1500</v>
      </c>
      <c r="I87" s="31"/>
      <c r="J87" s="31"/>
      <c r="K87" s="31"/>
      <c r="L87" s="31"/>
      <c r="M87" s="34">
        <f>N87</f>
        <v>1350</v>
      </c>
      <c r="N87" s="4">
        <v>1350</v>
      </c>
      <c r="O87" s="32"/>
      <c r="P87" s="32"/>
      <c r="Q87" s="32"/>
      <c r="R87" s="32"/>
      <c r="S87" s="146"/>
      <c r="T87" s="19"/>
      <c r="U87" s="19"/>
      <c r="V87" s="19"/>
    </row>
    <row r="88" spans="1:22" ht="42.75" customHeight="1">
      <c r="A88" s="137">
        <v>28</v>
      </c>
      <c r="B88" s="44" t="s">
        <v>670</v>
      </c>
      <c r="C88" s="1" t="s">
        <v>436</v>
      </c>
      <c r="D88" s="1" t="s">
        <v>692</v>
      </c>
      <c r="E88" s="1">
        <v>2018</v>
      </c>
      <c r="F88" s="1"/>
      <c r="G88" s="8">
        <v>1700</v>
      </c>
      <c r="H88" s="33">
        <f>G88</f>
        <v>1700</v>
      </c>
      <c r="I88" s="31"/>
      <c r="J88" s="31"/>
      <c r="K88" s="31"/>
      <c r="L88" s="31"/>
      <c r="M88" s="34">
        <f>N88</f>
        <v>1550</v>
      </c>
      <c r="N88" s="4">
        <v>1550</v>
      </c>
      <c r="O88" s="32"/>
      <c r="P88" s="32"/>
      <c r="Q88" s="32"/>
      <c r="R88" s="32"/>
      <c r="S88" s="146"/>
      <c r="T88" s="19"/>
      <c r="U88" s="19"/>
      <c r="V88" s="19"/>
    </row>
    <row r="89" spans="1:22" ht="57.75" customHeight="1">
      <c r="A89" s="137">
        <v>29</v>
      </c>
      <c r="B89" s="44" t="s">
        <v>671</v>
      </c>
      <c r="C89" s="1" t="s">
        <v>537</v>
      </c>
      <c r="D89" s="1" t="s">
        <v>693</v>
      </c>
      <c r="E89" s="1" t="s">
        <v>494</v>
      </c>
      <c r="F89" s="1"/>
      <c r="G89" s="8">
        <v>10000</v>
      </c>
      <c r="H89" s="33">
        <f>G89</f>
        <v>10000</v>
      </c>
      <c r="I89" s="31"/>
      <c r="J89" s="31"/>
      <c r="K89" s="31"/>
      <c r="L89" s="31"/>
      <c r="M89" s="34">
        <f>N89</f>
        <v>9160</v>
      </c>
      <c r="N89" s="4">
        <v>9160</v>
      </c>
      <c r="O89" s="32"/>
      <c r="P89" s="32"/>
      <c r="Q89" s="32"/>
      <c r="R89" s="32"/>
      <c r="S89" s="146"/>
      <c r="T89" s="19"/>
      <c r="U89" s="19"/>
      <c r="V89" s="19"/>
    </row>
    <row r="90" spans="1:22" ht="33">
      <c r="A90" s="137">
        <v>30</v>
      </c>
      <c r="B90" s="44" t="s">
        <v>672</v>
      </c>
      <c r="C90" s="1" t="s">
        <v>537</v>
      </c>
      <c r="D90" s="1" t="s">
        <v>694</v>
      </c>
      <c r="E90" s="1" t="s">
        <v>494</v>
      </c>
      <c r="F90" s="1"/>
      <c r="G90" s="9">
        <v>3600</v>
      </c>
      <c r="H90" s="33">
        <f>G90</f>
        <v>3600</v>
      </c>
      <c r="I90" s="31"/>
      <c r="J90" s="31"/>
      <c r="K90" s="31"/>
      <c r="L90" s="31"/>
      <c r="M90" s="34">
        <f>N90</f>
        <v>3300</v>
      </c>
      <c r="N90" s="4">
        <v>3300</v>
      </c>
      <c r="O90" s="32"/>
      <c r="P90" s="32"/>
      <c r="Q90" s="32"/>
      <c r="R90" s="32"/>
      <c r="S90" s="146"/>
      <c r="T90" s="19"/>
      <c r="U90" s="19"/>
      <c r="V90" s="19"/>
    </row>
    <row r="91" spans="1:22" ht="49.5">
      <c r="A91" s="137">
        <v>31</v>
      </c>
      <c r="B91" s="6" t="s">
        <v>980</v>
      </c>
      <c r="C91" s="1" t="s">
        <v>468</v>
      </c>
      <c r="D91" s="1" t="s">
        <v>981</v>
      </c>
      <c r="E91" s="41" t="s">
        <v>599</v>
      </c>
      <c r="F91" s="1" t="s">
        <v>982</v>
      </c>
      <c r="G91" s="2">
        <v>1705</v>
      </c>
      <c r="H91" s="2">
        <v>1705</v>
      </c>
      <c r="I91" s="31"/>
      <c r="J91" s="2"/>
      <c r="K91" s="31"/>
      <c r="L91" s="31"/>
      <c r="M91" s="34">
        <f>N91</f>
        <v>1620</v>
      </c>
      <c r="N91" s="4">
        <v>1620</v>
      </c>
      <c r="O91" s="32"/>
      <c r="P91" s="32"/>
      <c r="Q91" s="32"/>
      <c r="R91" s="32"/>
      <c r="S91" s="146"/>
      <c r="T91" s="19"/>
      <c r="U91" s="19"/>
      <c r="V91" s="19"/>
    </row>
    <row r="92" spans="1:22" ht="49.5">
      <c r="A92" s="137">
        <v>32</v>
      </c>
      <c r="B92" s="44" t="s">
        <v>673</v>
      </c>
      <c r="C92" s="1" t="s">
        <v>686</v>
      </c>
      <c r="D92" s="1" t="s">
        <v>695</v>
      </c>
      <c r="E92" s="1" t="s">
        <v>494</v>
      </c>
      <c r="F92" s="1"/>
      <c r="G92" s="8">
        <v>28000</v>
      </c>
      <c r="H92" s="33">
        <f>G92</f>
        <v>28000</v>
      </c>
      <c r="I92" s="31"/>
      <c r="J92" s="31"/>
      <c r="K92" s="31"/>
      <c r="L92" s="31"/>
      <c r="M92" s="34">
        <f>N92</f>
        <v>25000</v>
      </c>
      <c r="N92" s="4">
        <v>25000</v>
      </c>
      <c r="O92" s="32"/>
      <c r="P92" s="32"/>
      <c r="Q92" s="32"/>
      <c r="R92" s="32"/>
      <c r="S92" s="146"/>
      <c r="T92" s="19"/>
      <c r="U92" s="19"/>
      <c r="V92" s="19"/>
    </row>
    <row r="93" spans="1:22" ht="21" customHeight="1">
      <c r="A93" s="137">
        <v>33</v>
      </c>
      <c r="B93" s="44" t="s">
        <v>674</v>
      </c>
      <c r="C93" s="1" t="s">
        <v>436</v>
      </c>
      <c r="D93" s="1" t="s">
        <v>696</v>
      </c>
      <c r="E93" s="1" t="s">
        <v>707</v>
      </c>
      <c r="F93" s="1"/>
      <c r="G93" s="9">
        <v>4000</v>
      </c>
      <c r="H93" s="33">
        <f>G93</f>
        <v>4000</v>
      </c>
      <c r="I93" s="31"/>
      <c r="J93" s="31"/>
      <c r="K93" s="31"/>
      <c r="L93" s="31"/>
      <c r="M93" s="34">
        <f>N93</f>
        <v>3600</v>
      </c>
      <c r="N93" s="4">
        <v>3600</v>
      </c>
      <c r="O93" s="32"/>
      <c r="P93" s="32"/>
      <c r="Q93" s="32"/>
      <c r="R93" s="32"/>
      <c r="S93" s="146"/>
      <c r="T93" s="19"/>
      <c r="U93" s="19"/>
      <c r="V93" s="19"/>
    </row>
    <row r="94" spans="1:22" ht="58.5" customHeight="1">
      <c r="A94" s="137">
        <v>34</v>
      </c>
      <c r="B94" s="44" t="s">
        <v>966</v>
      </c>
      <c r="C94" s="1" t="s">
        <v>436</v>
      </c>
      <c r="D94" s="1" t="s">
        <v>968</v>
      </c>
      <c r="E94" s="1" t="s">
        <v>494</v>
      </c>
      <c r="F94" s="1" t="s">
        <v>970</v>
      </c>
      <c r="G94" s="9">
        <v>13546</v>
      </c>
      <c r="H94" s="33">
        <f>G94</f>
        <v>13546</v>
      </c>
      <c r="I94" s="31"/>
      <c r="J94" s="31"/>
      <c r="K94" s="31"/>
      <c r="L94" s="31"/>
      <c r="M94" s="34">
        <v>12200</v>
      </c>
      <c r="N94" s="4">
        <f>M94</f>
        <v>12200</v>
      </c>
      <c r="O94" s="32"/>
      <c r="P94" s="32"/>
      <c r="Q94" s="32"/>
      <c r="R94" s="32"/>
      <c r="S94" s="146"/>
      <c r="T94" s="19"/>
      <c r="U94" s="19"/>
      <c r="V94" s="19"/>
    </row>
    <row r="95" spans="1:22" ht="60" customHeight="1">
      <c r="A95" s="137">
        <v>35</v>
      </c>
      <c r="B95" s="44" t="s">
        <v>967</v>
      </c>
      <c r="C95" s="1" t="s">
        <v>436</v>
      </c>
      <c r="D95" s="1" t="s">
        <v>969</v>
      </c>
      <c r="E95" s="1" t="s">
        <v>494</v>
      </c>
      <c r="F95" s="1" t="s">
        <v>971</v>
      </c>
      <c r="G95" s="9">
        <v>8379</v>
      </c>
      <c r="H95" s="33">
        <f>G95</f>
        <v>8379</v>
      </c>
      <c r="I95" s="31"/>
      <c r="J95" s="31"/>
      <c r="K95" s="31"/>
      <c r="L95" s="31"/>
      <c r="M95" s="34">
        <v>7550</v>
      </c>
      <c r="N95" s="4">
        <f>M95</f>
        <v>7550</v>
      </c>
      <c r="O95" s="32"/>
      <c r="P95" s="32"/>
      <c r="Q95" s="32"/>
      <c r="R95" s="32"/>
      <c r="S95" s="146"/>
      <c r="T95" s="19"/>
      <c r="U95" s="19"/>
      <c r="V95" s="19"/>
    </row>
    <row r="96" spans="1:19" s="244" customFormat="1" ht="78" customHeight="1">
      <c r="A96" s="238">
        <v>36</v>
      </c>
      <c r="B96" s="246" t="s">
        <v>994</v>
      </c>
      <c r="C96" s="247" t="s">
        <v>430</v>
      </c>
      <c r="D96" s="247" t="s">
        <v>995</v>
      </c>
      <c r="E96" s="247" t="s">
        <v>707</v>
      </c>
      <c r="F96" s="247"/>
      <c r="G96" s="248">
        <v>6000</v>
      </c>
      <c r="H96" s="249">
        <f>G96</f>
        <v>6000</v>
      </c>
      <c r="I96" s="241"/>
      <c r="J96" s="241"/>
      <c r="K96" s="241"/>
      <c r="L96" s="241"/>
      <c r="M96" s="250">
        <f>H96*0.9</f>
        <v>5400</v>
      </c>
      <c r="N96" s="251">
        <f>M96</f>
        <v>5400</v>
      </c>
      <c r="O96" s="242"/>
      <c r="P96" s="242"/>
      <c r="Q96" s="242"/>
      <c r="R96" s="242"/>
      <c r="S96" s="243"/>
    </row>
    <row r="97" spans="1:22" ht="42.75" customHeight="1">
      <c r="A97" s="137">
        <v>37</v>
      </c>
      <c r="B97" s="44" t="s">
        <v>675</v>
      </c>
      <c r="C97" s="1" t="s">
        <v>613</v>
      </c>
      <c r="D97" s="1" t="s">
        <v>697</v>
      </c>
      <c r="E97" s="1" t="s">
        <v>494</v>
      </c>
      <c r="F97" s="1"/>
      <c r="G97" s="9">
        <v>8000</v>
      </c>
      <c r="H97" s="33">
        <f>G97</f>
        <v>8000</v>
      </c>
      <c r="I97" s="31"/>
      <c r="J97" s="31"/>
      <c r="K97" s="31"/>
      <c r="L97" s="31"/>
      <c r="M97" s="34">
        <v>8000</v>
      </c>
      <c r="N97" s="4">
        <f>M97</f>
        <v>8000</v>
      </c>
      <c r="O97" s="32"/>
      <c r="P97" s="32"/>
      <c r="Q97" s="32"/>
      <c r="R97" s="32"/>
      <c r="S97" s="146"/>
      <c r="T97" s="19"/>
      <c r="U97" s="19"/>
      <c r="V97" s="19"/>
    </row>
    <row r="98" spans="1:22" ht="39" customHeight="1">
      <c r="A98" s="137">
        <v>38</v>
      </c>
      <c r="B98" s="44" t="s">
        <v>676</v>
      </c>
      <c r="C98" s="1" t="s">
        <v>641</v>
      </c>
      <c r="D98" s="1" t="s">
        <v>698</v>
      </c>
      <c r="E98" s="1" t="s">
        <v>494</v>
      </c>
      <c r="F98" s="1"/>
      <c r="G98" s="9">
        <v>1500</v>
      </c>
      <c r="H98" s="33">
        <f>G98</f>
        <v>1500</v>
      </c>
      <c r="I98" s="31"/>
      <c r="J98" s="31"/>
      <c r="K98" s="31"/>
      <c r="L98" s="31"/>
      <c r="M98" s="34">
        <v>1500</v>
      </c>
      <c r="N98" s="4">
        <f>M98</f>
        <v>1500</v>
      </c>
      <c r="O98" s="32"/>
      <c r="P98" s="32"/>
      <c r="Q98" s="32"/>
      <c r="R98" s="32"/>
      <c r="S98" s="146"/>
      <c r="T98" s="19"/>
      <c r="U98" s="19"/>
      <c r="V98" s="19"/>
    </row>
    <row r="99" spans="1:22" ht="45" customHeight="1">
      <c r="A99" s="137">
        <v>39</v>
      </c>
      <c r="B99" s="44" t="s">
        <v>677</v>
      </c>
      <c r="C99" s="1" t="s">
        <v>430</v>
      </c>
      <c r="D99" s="1" t="s">
        <v>699</v>
      </c>
      <c r="E99" s="1" t="s">
        <v>494</v>
      </c>
      <c r="F99" s="1"/>
      <c r="G99" s="9">
        <v>1060</v>
      </c>
      <c r="H99" s="33">
        <f>G99</f>
        <v>1060</v>
      </c>
      <c r="I99" s="31"/>
      <c r="J99" s="31"/>
      <c r="K99" s="31"/>
      <c r="L99" s="31"/>
      <c r="M99" s="34">
        <f>N99</f>
        <v>1000</v>
      </c>
      <c r="N99" s="4">
        <v>1000</v>
      </c>
      <c r="O99" s="32"/>
      <c r="P99" s="32"/>
      <c r="Q99" s="32"/>
      <c r="R99" s="32"/>
      <c r="S99" s="146"/>
      <c r="T99" s="19"/>
      <c r="U99" s="19"/>
      <c r="V99" s="19"/>
    </row>
    <row r="100" spans="1:22" ht="41.25" customHeight="1">
      <c r="A100" s="137">
        <v>40</v>
      </c>
      <c r="B100" s="44" t="s">
        <v>678</v>
      </c>
      <c r="C100" s="1" t="s">
        <v>537</v>
      </c>
      <c r="D100" s="1" t="s">
        <v>700</v>
      </c>
      <c r="E100" s="1" t="s">
        <v>494</v>
      </c>
      <c r="F100" s="1"/>
      <c r="G100" s="9">
        <v>3746</v>
      </c>
      <c r="H100" s="33">
        <f>G100</f>
        <v>3746</v>
      </c>
      <c r="I100" s="31"/>
      <c r="J100" s="31"/>
      <c r="K100" s="31"/>
      <c r="L100" s="31"/>
      <c r="M100" s="34">
        <f>N100</f>
        <v>3500</v>
      </c>
      <c r="N100" s="4">
        <v>3500</v>
      </c>
      <c r="O100" s="32"/>
      <c r="P100" s="32"/>
      <c r="Q100" s="32"/>
      <c r="R100" s="32"/>
      <c r="S100" s="146"/>
      <c r="T100" s="19"/>
      <c r="U100" s="19"/>
      <c r="V100" s="19"/>
    </row>
    <row r="101" spans="1:22" ht="41.25" customHeight="1">
      <c r="A101" s="137">
        <v>41</v>
      </c>
      <c r="B101" s="44" t="s">
        <v>679</v>
      </c>
      <c r="C101" s="1" t="s">
        <v>430</v>
      </c>
      <c r="D101" s="1" t="s">
        <v>701</v>
      </c>
      <c r="E101" s="1" t="s">
        <v>707</v>
      </c>
      <c r="F101" s="1"/>
      <c r="G101" s="9">
        <v>10000</v>
      </c>
      <c r="H101" s="33">
        <f>G101</f>
        <v>10000</v>
      </c>
      <c r="I101" s="31"/>
      <c r="J101" s="31"/>
      <c r="K101" s="31"/>
      <c r="L101" s="31"/>
      <c r="M101" s="34">
        <f>N101</f>
        <v>9500</v>
      </c>
      <c r="N101" s="4">
        <v>9500</v>
      </c>
      <c r="O101" s="32"/>
      <c r="P101" s="32"/>
      <c r="Q101" s="32"/>
      <c r="R101" s="32"/>
      <c r="S101" s="146"/>
      <c r="T101" s="19"/>
      <c r="U101" s="19"/>
      <c r="V101" s="19"/>
    </row>
    <row r="102" spans="1:22" ht="39.75" customHeight="1">
      <c r="A102" s="137">
        <v>42</v>
      </c>
      <c r="B102" s="44" t="s">
        <v>680</v>
      </c>
      <c r="C102" s="1" t="s">
        <v>492</v>
      </c>
      <c r="D102" s="1" t="s">
        <v>702</v>
      </c>
      <c r="E102" s="1" t="s">
        <v>494</v>
      </c>
      <c r="F102" s="1"/>
      <c r="G102" s="9">
        <v>1755</v>
      </c>
      <c r="H102" s="33">
        <f>G102</f>
        <v>1755</v>
      </c>
      <c r="I102" s="31"/>
      <c r="J102" s="31"/>
      <c r="K102" s="31"/>
      <c r="L102" s="31"/>
      <c r="M102" s="34">
        <f>N102</f>
        <v>1650</v>
      </c>
      <c r="N102" s="4">
        <v>1650</v>
      </c>
      <c r="O102" s="32"/>
      <c r="P102" s="32"/>
      <c r="Q102" s="32"/>
      <c r="R102" s="32"/>
      <c r="S102" s="146"/>
      <c r="T102" s="19"/>
      <c r="U102" s="19"/>
      <c r="V102" s="19"/>
    </row>
    <row r="103" spans="1:22" ht="39.75" customHeight="1">
      <c r="A103" s="137">
        <v>43</v>
      </c>
      <c r="B103" s="44" t="s">
        <v>681</v>
      </c>
      <c r="C103" s="1" t="s">
        <v>472</v>
      </c>
      <c r="D103" s="1" t="s">
        <v>703</v>
      </c>
      <c r="E103" s="1" t="s">
        <v>707</v>
      </c>
      <c r="F103" s="1"/>
      <c r="G103" s="9">
        <v>1340</v>
      </c>
      <c r="H103" s="33">
        <f>G103</f>
        <v>1340</v>
      </c>
      <c r="I103" s="31"/>
      <c r="J103" s="31"/>
      <c r="K103" s="31"/>
      <c r="L103" s="31"/>
      <c r="M103" s="34">
        <f>N103</f>
        <v>1250</v>
      </c>
      <c r="N103" s="4">
        <v>1250</v>
      </c>
      <c r="O103" s="32"/>
      <c r="P103" s="32"/>
      <c r="Q103" s="32"/>
      <c r="R103" s="32"/>
      <c r="S103" s="146"/>
      <c r="T103" s="19"/>
      <c r="U103" s="19"/>
      <c r="V103" s="19"/>
    </row>
    <row r="104" spans="1:22" ht="39.75" customHeight="1">
      <c r="A104" s="137">
        <v>44</v>
      </c>
      <c r="B104" s="44" t="s">
        <v>682</v>
      </c>
      <c r="C104" s="1" t="s">
        <v>430</v>
      </c>
      <c r="D104" s="1" t="s">
        <v>703</v>
      </c>
      <c r="E104" s="1" t="s">
        <v>707</v>
      </c>
      <c r="F104" s="1"/>
      <c r="G104" s="9">
        <v>1340</v>
      </c>
      <c r="H104" s="33">
        <f>G104</f>
        <v>1340</v>
      </c>
      <c r="I104" s="31"/>
      <c r="J104" s="31"/>
      <c r="K104" s="31"/>
      <c r="L104" s="31"/>
      <c r="M104" s="34">
        <f>N104</f>
        <v>1250</v>
      </c>
      <c r="N104" s="4">
        <v>1250</v>
      </c>
      <c r="O104" s="32"/>
      <c r="P104" s="32"/>
      <c r="Q104" s="32"/>
      <c r="R104" s="32"/>
      <c r="S104" s="146"/>
      <c r="T104" s="19"/>
      <c r="U104" s="19"/>
      <c r="V104" s="19"/>
    </row>
    <row r="105" spans="1:22" ht="39" customHeight="1">
      <c r="A105" s="137">
        <v>45</v>
      </c>
      <c r="B105" s="44" t="s">
        <v>683</v>
      </c>
      <c r="C105" s="1" t="s">
        <v>436</v>
      </c>
      <c r="D105" s="1" t="s">
        <v>704</v>
      </c>
      <c r="E105" s="1" t="s">
        <v>707</v>
      </c>
      <c r="F105" s="1"/>
      <c r="G105" s="9">
        <v>1050</v>
      </c>
      <c r="H105" s="33">
        <f>G105</f>
        <v>1050</v>
      </c>
      <c r="I105" s="31"/>
      <c r="J105" s="31"/>
      <c r="K105" s="31"/>
      <c r="L105" s="31"/>
      <c r="M105" s="34">
        <f>N105</f>
        <v>1000</v>
      </c>
      <c r="N105" s="4">
        <v>1000</v>
      </c>
      <c r="O105" s="32"/>
      <c r="P105" s="32"/>
      <c r="Q105" s="32"/>
      <c r="R105" s="32"/>
      <c r="S105" s="146"/>
      <c r="T105" s="19"/>
      <c r="U105" s="19"/>
      <c r="V105" s="19"/>
    </row>
    <row r="106" spans="1:22" ht="45" customHeight="1">
      <c r="A106" s="137">
        <v>46</v>
      </c>
      <c r="B106" s="44" t="s">
        <v>684</v>
      </c>
      <c r="C106" s="1" t="s">
        <v>468</v>
      </c>
      <c r="D106" s="1" t="s">
        <v>705</v>
      </c>
      <c r="E106" s="1" t="s">
        <v>707</v>
      </c>
      <c r="F106" s="1"/>
      <c r="G106" s="9">
        <v>1160</v>
      </c>
      <c r="H106" s="33">
        <f>G106</f>
        <v>1160</v>
      </c>
      <c r="I106" s="31"/>
      <c r="J106" s="31"/>
      <c r="K106" s="31"/>
      <c r="L106" s="31"/>
      <c r="M106" s="34">
        <f>N106</f>
        <v>1100</v>
      </c>
      <c r="N106" s="4">
        <v>1100</v>
      </c>
      <c r="O106" s="32"/>
      <c r="P106" s="32"/>
      <c r="Q106" s="32"/>
      <c r="R106" s="32"/>
      <c r="S106" s="146"/>
      <c r="T106" s="19"/>
      <c r="U106" s="19"/>
      <c r="V106" s="19"/>
    </row>
    <row r="107" spans="1:22" ht="45.75" customHeight="1">
      <c r="A107" s="137">
        <v>47</v>
      </c>
      <c r="B107" s="44" t="s">
        <v>685</v>
      </c>
      <c r="C107" s="1" t="s">
        <v>613</v>
      </c>
      <c r="D107" s="1" t="s">
        <v>706</v>
      </c>
      <c r="E107" s="1" t="s">
        <v>707</v>
      </c>
      <c r="F107" s="1"/>
      <c r="G107" s="9">
        <v>3700</v>
      </c>
      <c r="H107" s="33">
        <f>G107</f>
        <v>3700</v>
      </c>
      <c r="I107" s="31"/>
      <c r="J107" s="31"/>
      <c r="K107" s="31"/>
      <c r="L107" s="31"/>
      <c r="M107" s="34">
        <f>N107</f>
        <v>3360</v>
      </c>
      <c r="N107" s="4">
        <v>3360</v>
      </c>
      <c r="O107" s="32"/>
      <c r="P107" s="32"/>
      <c r="Q107" s="32"/>
      <c r="R107" s="32"/>
      <c r="S107" s="146"/>
      <c r="T107" s="19"/>
      <c r="U107" s="19"/>
      <c r="V107" s="19"/>
    </row>
    <row r="108" spans="1:22" ht="45.75" customHeight="1">
      <c r="A108" s="137">
        <v>48</v>
      </c>
      <c r="B108" s="44" t="s">
        <v>378</v>
      </c>
      <c r="C108" s="1" t="s">
        <v>430</v>
      </c>
      <c r="D108" s="1" t="s">
        <v>706</v>
      </c>
      <c r="E108" s="1" t="s">
        <v>707</v>
      </c>
      <c r="F108" s="1"/>
      <c r="G108" s="9">
        <v>5000</v>
      </c>
      <c r="H108" s="33">
        <f>G108</f>
        <v>5000</v>
      </c>
      <c r="I108" s="31"/>
      <c r="J108" s="31"/>
      <c r="K108" s="31"/>
      <c r="L108" s="31"/>
      <c r="M108" s="34">
        <v>4530</v>
      </c>
      <c r="N108" s="34">
        <v>4530</v>
      </c>
      <c r="O108" s="32"/>
      <c r="P108" s="32"/>
      <c r="Q108" s="32"/>
      <c r="R108" s="32"/>
      <c r="S108" s="146"/>
      <c r="T108" s="19"/>
      <c r="U108" s="19"/>
      <c r="V108" s="19"/>
    </row>
    <row r="109" spans="1:19" s="22" customFormat="1" ht="42" customHeight="1">
      <c r="A109" s="217" t="s">
        <v>425</v>
      </c>
      <c r="B109" s="92" t="s">
        <v>379</v>
      </c>
      <c r="C109" s="93"/>
      <c r="D109" s="93"/>
      <c r="E109" s="93"/>
      <c r="F109" s="93"/>
      <c r="G109" s="94">
        <f>G110</f>
        <v>54258</v>
      </c>
      <c r="H109" s="94">
        <f>H110</f>
        <v>54258</v>
      </c>
      <c r="I109" s="94"/>
      <c r="J109" s="94"/>
      <c r="K109" s="94"/>
      <c r="L109" s="94"/>
      <c r="M109" s="94">
        <f>M110</f>
        <v>15130</v>
      </c>
      <c r="N109" s="94">
        <f>N110</f>
        <v>15130</v>
      </c>
      <c r="O109" s="94"/>
      <c r="P109" s="94"/>
      <c r="Q109" s="94"/>
      <c r="R109" s="94"/>
      <c r="S109" s="95"/>
    </row>
    <row r="110" spans="1:22" ht="42" customHeight="1">
      <c r="A110" s="137">
        <v>49</v>
      </c>
      <c r="B110" s="44" t="s">
        <v>551</v>
      </c>
      <c r="C110" s="1" t="s">
        <v>687</v>
      </c>
      <c r="D110" s="1" t="s">
        <v>552</v>
      </c>
      <c r="E110" s="1" t="s">
        <v>535</v>
      </c>
      <c r="F110" s="1"/>
      <c r="G110" s="9">
        <v>54258</v>
      </c>
      <c r="H110" s="33">
        <f>G110</f>
        <v>54258</v>
      </c>
      <c r="I110" s="31"/>
      <c r="J110" s="31"/>
      <c r="K110" s="31"/>
      <c r="L110" s="31"/>
      <c r="M110" s="34">
        <f>N110</f>
        <v>15130</v>
      </c>
      <c r="N110" s="34">
        <f>20950+4500-4050-870-5400</f>
        <v>15130</v>
      </c>
      <c r="O110" s="32"/>
      <c r="P110" s="32"/>
      <c r="Q110" s="32"/>
      <c r="R110" s="32"/>
      <c r="S110" s="146"/>
      <c r="T110" s="19"/>
      <c r="U110" s="19"/>
      <c r="V110" s="19"/>
    </row>
    <row r="111" spans="1:19" s="20" customFormat="1" ht="26.25" customHeight="1">
      <c r="A111" s="201" t="s">
        <v>708</v>
      </c>
      <c r="B111" s="202" t="s">
        <v>709</v>
      </c>
      <c r="C111" s="203"/>
      <c r="D111" s="203"/>
      <c r="E111" s="203"/>
      <c r="F111" s="203"/>
      <c r="G111" s="207">
        <f>G112+G123</f>
        <v>1417675</v>
      </c>
      <c r="H111" s="207">
        <f>H112+H123</f>
        <v>1235303</v>
      </c>
      <c r="I111" s="207">
        <f>I112+I123</f>
        <v>350090</v>
      </c>
      <c r="J111" s="207">
        <f>J112+J123</f>
        <v>350090</v>
      </c>
      <c r="K111" s="207">
        <f>K112+K123</f>
        <v>350090</v>
      </c>
      <c r="L111" s="207">
        <f>L112+L123</f>
        <v>350090</v>
      </c>
      <c r="M111" s="207">
        <f>M112+M123</f>
        <v>510000</v>
      </c>
      <c r="N111" s="207">
        <f>N112+N123</f>
        <v>510000</v>
      </c>
      <c r="O111" s="207">
        <f>O112+O123</f>
        <v>153696</v>
      </c>
      <c r="P111" s="207">
        <f>P112+P123</f>
        <v>153696</v>
      </c>
      <c r="Q111" s="207">
        <f>Q112+Q123</f>
        <v>66131</v>
      </c>
      <c r="R111" s="207">
        <f>R112+R123</f>
        <v>66131</v>
      </c>
      <c r="S111" s="208"/>
    </row>
    <row r="112" spans="1:19" s="21" customFormat="1" ht="60" customHeight="1">
      <c r="A112" s="86" t="s">
        <v>423</v>
      </c>
      <c r="B112" s="87" t="s">
        <v>424</v>
      </c>
      <c r="C112" s="88"/>
      <c r="D112" s="88"/>
      <c r="E112" s="88"/>
      <c r="F112" s="88"/>
      <c r="G112" s="89">
        <f>G113</f>
        <v>797014</v>
      </c>
      <c r="H112" s="89">
        <f>H113</f>
        <v>665620</v>
      </c>
      <c r="I112" s="89">
        <f>I113</f>
        <v>350090</v>
      </c>
      <c r="J112" s="89">
        <f>J113</f>
        <v>350090</v>
      </c>
      <c r="K112" s="89">
        <f>K113</f>
        <v>350090</v>
      </c>
      <c r="L112" s="89">
        <f>L113</f>
        <v>350090</v>
      </c>
      <c r="M112" s="89">
        <f>M113</f>
        <v>165270</v>
      </c>
      <c r="N112" s="89">
        <f>N113</f>
        <v>165270</v>
      </c>
      <c r="O112" s="89">
        <f>O113</f>
        <v>116696</v>
      </c>
      <c r="P112" s="89">
        <f>P113</f>
        <v>116696</v>
      </c>
      <c r="Q112" s="89">
        <f>Q113</f>
        <v>26500</v>
      </c>
      <c r="R112" s="89">
        <f>R113</f>
        <v>26500</v>
      </c>
      <c r="S112" s="90"/>
    </row>
    <row r="113" spans="1:19" s="22" customFormat="1" ht="42.75" customHeight="1">
      <c r="A113" s="91" t="s">
        <v>425</v>
      </c>
      <c r="B113" s="92" t="s">
        <v>426</v>
      </c>
      <c r="C113" s="93"/>
      <c r="D113" s="93"/>
      <c r="E113" s="93"/>
      <c r="F113" s="93"/>
      <c r="G113" s="94">
        <f>SUM(G116:G122)</f>
        <v>797014</v>
      </c>
      <c r="H113" s="94">
        <f>SUM(H116:H122)</f>
        <v>665620</v>
      </c>
      <c r="I113" s="94">
        <f>SUM(I116:I122)</f>
        <v>350090</v>
      </c>
      <c r="J113" s="94">
        <f>SUM(J116:J122)</f>
        <v>350090</v>
      </c>
      <c r="K113" s="94">
        <f>SUM(K116:K122)</f>
        <v>350090</v>
      </c>
      <c r="L113" s="94">
        <f>SUM(L116:L122)</f>
        <v>350090</v>
      </c>
      <c r="M113" s="94">
        <f>SUM(M116:M122)</f>
        <v>165270</v>
      </c>
      <c r="N113" s="94">
        <f>SUM(N116:N122)</f>
        <v>165270</v>
      </c>
      <c r="O113" s="94">
        <f>SUM(O116:O122)</f>
        <v>116696</v>
      </c>
      <c r="P113" s="94">
        <f>SUM(P116:P122)</f>
        <v>116696</v>
      </c>
      <c r="Q113" s="94">
        <f>SUM(Q116:Q122)</f>
        <v>26500</v>
      </c>
      <c r="R113" s="94">
        <f>SUM(R116:R122)</f>
        <v>26500</v>
      </c>
      <c r="S113" s="95"/>
    </row>
    <row r="114" spans="1:19" s="23" customFormat="1" ht="24" customHeight="1">
      <c r="A114" s="91"/>
      <c r="B114" s="92" t="s">
        <v>427</v>
      </c>
      <c r="C114" s="96"/>
      <c r="D114" s="96"/>
      <c r="E114" s="96"/>
      <c r="F114" s="96"/>
      <c r="G114" s="97"/>
      <c r="H114" s="97"/>
      <c r="I114" s="97"/>
      <c r="J114" s="97"/>
      <c r="K114" s="97"/>
      <c r="L114" s="97"/>
      <c r="M114" s="97"/>
      <c r="N114" s="97"/>
      <c r="O114" s="97"/>
      <c r="P114" s="97"/>
      <c r="Q114" s="97"/>
      <c r="R114" s="97"/>
      <c r="S114" s="97"/>
    </row>
    <row r="115" spans="1:19" s="22" customFormat="1" ht="67.5" customHeight="1">
      <c r="A115" s="91"/>
      <c r="B115" s="98" t="s">
        <v>428</v>
      </c>
      <c r="C115" s="93"/>
      <c r="D115" s="93"/>
      <c r="E115" s="93"/>
      <c r="F115" s="93"/>
      <c r="G115" s="95"/>
      <c r="H115" s="95"/>
      <c r="I115" s="95"/>
      <c r="J115" s="95"/>
      <c r="K115" s="95"/>
      <c r="L115" s="95"/>
      <c r="M115" s="95"/>
      <c r="N115" s="95"/>
      <c r="O115" s="95"/>
      <c r="P115" s="95"/>
      <c r="Q115" s="95"/>
      <c r="R115" s="95"/>
      <c r="S115" s="95"/>
    </row>
    <row r="116" spans="1:22" ht="56.25" customHeight="1">
      <c r="A116" s="137">
        <v>1</v>
      </c>
      <c r="B116" s="5" t="s">
        <v>451</v>
      </c>
      <c r="C116" s="1" t="s">
        <v>452</v>
      </c>
      <c r="D116" s="1" t="s">
        <v>453</v>
      </c>
      <c r="E116" s="1" t="s">
        <v>454</v>
      </c>
      <c r="F116" s="1" t="s">
        <v>455</v>
      </c>
      <c r="G116" s="30">
        <v>279000</v>
      </c>
      <c r="H116" s="33">
        <f>G116</f>
        <v>279000</v>
      </c>
      <c r="I116" s="31">
        <f>J116</f>
        <v>102000</v>
      </c>
      <c r="J116" s="3">
        <v>102000</v>
      </c>
      <c r="K116" s="31">
        <f>L116</f>
        <v>102000</v>
      </c>
      <c r="L116" s="3">
        <v>102000</v>
      </c>
      <c r="M116" s="34">
        <f>N116</f>
        <v>72000</v>
      </c>
      <c r="N116" s="4">
        <v>72000</v>
      </c>
      <c r="O116" s="32">
        <f>P116</f>
        <v>53146</v>
      </c>
      <c r="P116" s="3">
        <v>53146</v>
      </c>
      <c r="Q116" s="32">
        <f>R116</f>
        <v>9000</v>
      </c>
      <c r="R116" s="32">
        <v>9000</v>
      </c>
      <c r="S116" s="146"/>
      <c r="T116" s="19"/>
      <c r="U116" s="19"/>
      <c r="V116" s="19"/>
    </row>
    <row r="117" spans="1:22" ht="56.25" customHeight="1">
      <c r="A117" s="137">
        <v>2</v>
      </c>
      <c r="B117" s="5" t="s">
        <v>456</v>
      </c>
      <c r="C117" s="1" t="s">
        <v>457</v>
      </c>
      <c r="D117" s="1" t="s">
        <v>458</v>
      </c>
      <c r="E117" s="1" t="s">
        <v>454</v>
      </c>
      <c r="F117" s="1" t="s">
        <v>459</v>
      </c>
      <c r="G117" s="30">
        <v>97718</v>
      </c>
      <c r="H117" s="33">
        <f>G117</f>
        <v>97718</v>
      </c>
      <c r="I117" s="31">
        <f>J117</f>
        <v>45000</v>
      </c>
      <c r="J117" s="3">
        <v>45000</v>
      </c>
      <c r="K117" s="31">
        <f>L117</f>
        <v>45000</v>
      </c>
      <c r="L117" s="3">
        <v>45000</v>
      </c>
      <c r="M117" s="34">
        <f>N117</f>
        <v>33600</v>
      </c>
      <c r="N117" s="4">
        <v>33600</v>
      </c>
      <c r="O117" s="32">
        <f>P117</f>
        <v>27000</v>
      </c>
      <c r="P117" s="3">
        <v>27000</v>
      </c>
      <c r="Q117" s="32"/>
      <c r="R117" s="32"/>
      <c r="S117" s="146"/>
      <c r="T117" s="19"/>
      <c r="U117" s="19"/>
      <c r="V117" s="19"/>
    </row>
    <row r="118" spans="1:22" ht="70.5" customHeight="1">
      <c r="A118" s="137">
        <v>3</v>
      </c>
      <c r="B118" s="5" t="s">
        <v>460</v>
      </c>
      <c r="C118" s="1" t="s">
        <v>452</v>
      </c>
      <c r="D118" s="1" t="s">
        <v>461</v>
      </c>
      <c r="E118" s="1" t="s">
        <v>462</v>
      </c>
      <c r="F118" s="45" t="s">
        <v>463</v>
      </c>
      <c r="G118" s="30">
        <v>76072</v>
      </c>
      <c r="H118" s="33">
        <f>G118</f>
        <v>76072</v>
      </c>
      <c r="I118" s="31">
        <f>J118</f>
        <v>51931</v>
      </c>
      <c r="J118" s="3">
        <v>51931</v>
      </c>
      <c r="K118" s="31">
        <f>L118</f>
        <v>51931</v>
      </c>
      <c r="L118" s="3">
        <v>51931</v>
      </c>
      <c r="M118" s="34">
        <f>N118</f>
        <v>17200</v>
      </c>
      <c r="N118" s="4">
        <v>17200</v>
      </c>
      <c r="O118" s="32">
        <f>P118</f>
        <v>11000</v>
      </c>
      <c r="P118" s="3">
        <v>11000</v>
      </c>
      <c r="Q118" s="32">
        <f>R118</f>
        <v>2000</v>
      </c>
      <c r="R118" s="32">
        <v>2000</v>
      </c>
      <c r="S118" s="146"/>
      <c r="T118" s="19"/>
      <c r="U118" s="19"/>
      <c r="V118" s="19"/>
    </row>
    <row r="119" spans="1:24" ht="117.75" customHeight="1">
      <c r="A119" s="137">
        <v>4</v>
      </c>
      <c r="B119" s="5" t="s">
        <v>464</v>
      </c>
      <c r="C119" s="1" t="s">
        <v>452</v>
      </c>
      <c r="D119" s="1" t="s">
        <v>465</v>
      </c>
      <c r="E119" s="1" t="s">
        <v>454</v>
      </c>
      <c r="F119" s="1" t="s">
        <v>466</v>
      </c>
      <c r="G119" s="30">
        <v>149094</v>
      </c>
      <c r="H119" s="33">
        <v>17700</v>
      </c>
      <c r="I119" s="31">
        <f>J119</f>
        <v>10000</v>
      </c>
      <c r="J119" s="3">
        <v>10000</v>
      </c>
      <c r="K119" s="31">
        <f>L119</f>
        <v>10000</v>
      </c>
      <c r="L119" s="3">
        <v>10000</v>
      </c>
      <c r="M119" s="34">
        <f>N119</f>
        <v>7700</v>
      </c>
      <c r="N119" s="4">
        <v>7700</v>
      </c>
      <c r="O119" s="32">
        <f>P119</f>
        <v>4200</v>
      </c>
      <c r="P119" s="3">
        <v>4200</v>
      </c>
      <c r="Q119" s="32">
        <f>R119</f>
        <v>3500</v>
      </c>
      <c r="R119" s="32">
        <v>3500</v>
      </c>
      <c r="S119" s="146"/>
      <c r="T119" s="19"/>
      <c r="U119" s="19"/>
      <c r="V119" s="19"/>
      <c r="X119" s="19">
        <f>N119+L119</f>
        <v>17700</v>
      </c>
    </row>
    <row r="120" spans="1:22" ht="57" customHeight="1">
      <c r="A120" s="137">
        <v>5</v>
      </c>
      <c r="B120" s="5" t="s">
        <v>467</v>
      </c>
      <c r="C120" s="1" t="s">
        <v>468</v>
      </c>
      <c r="D120" s="1" t="s">
        <v>469</v>
      </c>
      <c r="E120" s="1" t="s">
        <v>462</v>
      </c>
      <c r="F120" s="46" t="s">
        <v>470</v>
      </c>
      <c r="G120" s="31">
        <v>39343</v>
      </c>
      <c r="H120" s="33">
        <f>G120</f>
        <v>39343</v>
      </c>
      <c r="I120" s="31">
        <f>J120</f>
        <v>25402</v>
      </c>
      <c r="J120" s="3">
        <v>25402</v>
      </c>
      <c r="K120" s="31">
        <f>L120</f>
        <v>25402</v>
      </c>
      <c r="L120" s="3">
        <v>25402</v>
      </c>
      <c r="M120" s="34">
        <f>N120</f>
        <v>13000</v>
      </c>
      <c r="N120" s="4">
        <v>13000</v>
      </c>
      <c r="O120" s="32">
        <f>P120</f>
        <v>9300</v>
      </c>
      <c r="P120" s="3">
        <v>9300</v>
      </c>
      <c r="Q120" s="32">
        <f>R120</f>
        <v>6000</v>
      </c>
      <c r="R120" s="32">
        <v>6000</v>
      </c>
      <c r="S120" s="146"/>
      <c r="T120" s="19"/>
      <c r="U120" s="19"/>
      <c r="V120" s="19"/>
    </row>
    <row r="121" spans="1:22" ht="57" customHeight="1">
      <c r="A121" s="137">
        <v>6</v>
      </c>
      <c r="B121" s="5" t="s">
        <v>471</v>
      </c>
      <c r="C121" s="1" t="s">
        <v>472</v>
      </c>
      <c r="D121" s="1" t="s">
        <v>469</v>
      </c>
      <c r="E121" s="1" t="s">
        <v>462</v>
      </c>
      <c r="F121" s="46" t="s">
        <v>473</v>
      </c>
      <c r="G121" s="31">
        <v>38049</v>
      </c>
      <c r="H121" s="33">
        <f>G121</f>
        <v>38049</v>
      </c>
      <c r="I121" s="31">
        <f>J121</f>
        <v>19108</v>
      </c>
      <c r="J121" s="3">
        <v>19108</v>
      </c>
      <c r="K121" s="31">
        <f>L121</f>
        <v>19108</v>
      </c>
      <c r="L121" s="3">
        <v>19108</v>
      </c>
      <c r="M121" s="34">
        <f>N121</f>
        <v>15770</v>
      </c>
      <c r="N121" s="4">
        <v>15770</v>
      </c>
      <c r="O121" s="32">
        <f>P121</f>
        <v>10500</v>
      </c>
      <c r="P121" s="3">
        <v>10500</v>
      </c>
      <c r="Q121" s="32">
        <f>R121</f>
        <v>6000</v>
      </c>
      <c r="R121" s="32">
        <v>6000</v>
      </c>
      <c r="S121" s="146"/>
      <c r="T121" s="19"/>
      <c r="U121" s="19"/>
      <c r="V121" s="19"/>
    </row>
    <row r="122" spans="1:22" ht="82.5">
      <c r="A122" s="137">
        <v>7</v>
      </c>
      <c r="B122" s="44" t="s">
        <v>474</v>
      </c>
      <c r="C122" s="1" t="s">
        <v>475</v>
      </c>
      <c r="D122" s="1" t="s">
        <v>476</v>
      </c>
      <c r="E122" s="1" t="s">
        <v>462</v>
      </c>
      <c r="F122" s="46" t="s">
        <v>477</v>
      </c>
      <c r="G122" s="31">
        <v>117738</v>
      </c>
      <c r="H122" s="33">
        <f>G122</f>
        <v>117738</v>
      </c>
      <c r="I122" s="31">
        <f>J122</f>
        <v>96649</v>
      </c>
      <c r="J122" s="3">
        <v>96649</v>
      </c>
      <c r="K122" s="31">
        <f>L122</f>
        <v>96649</v>
      </c>
      <c r="L122" s="3">
        <v>96649</v>
      </c>
      <c r="M122" s="34">
        <f>N122</f>
        <v>6000</v>
      </c>
      <c r="N122" s="4">
        <v>6000</v>
      </c>
      <c r="O122" s="32">
        <f>P122</f>
        <v>1550</v>
      </c>
      <c r="P122" s="32">
        <v>1550</v>
      </c>
      <c r="Q122" s="32"/>
      <c r="R122" s="32"/>
      <c r="S122" s="146"/>
      <c r="T122" s="19"/>
      <c r="U122" s="19"/>
      <c r="V122" s="19"/>
    </row>
    <row r="123" spans="1:19" s="21" customFormat="1" ht="43.5" customHeight="1">
      <c r="A123" s="86" t="s">
        <v>489</v>
      </c>
      <c r="B123" s="87" t="s">
        <v>490</v>
      </c>
      <c r="C123" s="88"/>
      <c r="D123" s="88"/>
      <c r="E123" s="88"/>
      <c r="F123" s="88"/>
      <c r="G123" s="89">
        <f>G124+G139</f>
        <v>620661</v>
      </c>
      <c r="H123" s="89">
        <f>H124+H139</f>
        <v>569683</v>
      </c>
      <c r="I123" s="89"/>
      <c r="J123" s="89"/>
      <c r="K123" s="89"/>
      <c r="L123" s="89"/>
      <c r="M123" s="89">
        <f>M124+M139</f>
        <v>344730</v>
      </c>
      <c r="N123" s="89">
        <f>N124+N139</f>
        <v>344730</v>
      </c>
      <c r="O123" s="89">
        <f>O124+O139</f>
        <v>37000</v>
      </c>
      <c r="P123" s="89">
        <f>P124+P139</f>
        <v>37000</v>
      </c>
      <c r="Q123" s="89">
        <f>Q124+Q139</f>
        <v>39631</v>
      </c>
      <c r="R123" s="89">
        <f>R124+R139</f>
        <v>39631</v>
      </c>
      <c r="S123" s="90"/>
    </row>
    <row r="124" spans="1:19" s="24" customFormat="1" ht="63" customHeight="1">
      <c r="A124" s="91" t="s">
        <v>735</v>
      </c>
      <c r="B124" s="92" t="s">
        <v>736</v>
      </c>
      <c r="C124" s="210"/>
      <c r="D124" s="210"/>
      <c r="E124" s="210"/>
      <c r="F124" s="210"/>
      <c r="G124" s="94">
        <f>SUM(G125:G138)</f>
        <v>420661</v>
      </c>
      <c r="H124" s="94">
        <f>SUM(H125:H138)</f>
        <v>369683</v>
      </c>
      <c r="I124" s="139"/>
      <c r="J124" s="139"/>
      <c r="K124" s="139"/>
      <c r="L124" s="139"/>
      <c r="M124" s="94">
        <f>SUM(M125:M138)</f>
        <v>339650</v>
      </c>
      <c r="N124" s="94">
        <f>SUM(N125:N138)</f>
        <v>339650</v>
      </c>
      <c r="O124" s="94">
        <f>SUM(O125:O138)</f>
        <v>37000</v>
      </c>
      <c r="P124" s="94">
        <f>SUM(P125:P138)</f>
        <v>37000</v>
      </c>
      <c r="Q124" s="94">
        <f>SUM(Q125:Q138)</f>
        <v>39500</v>
      </c>
      <c r="R124" s="94">
        <f>SUM(R125:R138)</f>
        <v>39500</v>
      </c>
      <c r="S124" s="139"/>
    </row>
    <row r="125" spans="1:22" ht="52.5" customHeight="1">
      <c r="A125" s="137">
        <v>8</v>
      </c>
      <c r="B125" s="5" t="s">
        <v>513</v>
      </c>
      <c r="C125" s="1" t="s">
        <v>514</v>
      </c>
      <c r="D125" s="1" t="s">
        <v>515</v>
      </c>
      <c r="E125" s="1" t="s">
        <v>516</v>
      </c>
      <c r="F125" s="1" t="s">
        <v>517</v>
      </c>
      <c r="G125" s="47">
        <v>53932</v>
      </c>
      <c r="H125" s="33">
        <f>G125</f>
        <v>53932</v>
      </c>
      <c r="I125" s="31"/>
      <c r="J125" s="31"/>
      <c r="K125" s="31"/>
      <c r="L125" s="31"/>
      <c r="M125" s="34">
        <f>N125</f>
        <v>48850</v>
      </c>
      <c r="N125" s="4">
        <v>48850</v>
      </c>
      <c r="O125" s="32">
        <f>P125</f>
        <v>30000</v>
      </c>
      <c r="P125" s="32">
        <v>30000</v>
      </c>
      <c r="Q125" s="32">
        <f>R125</f>
        <v>15000</v>
      </c>
      <c r="R125" s="32">
        <v>15000</v>
      </c>
      <c r="S125" s="146"/>
      <c r="T125" s="19"/>
      <c r="U125" s="19"/>
      <c r="V125" s="19"/>
    </row>
    <row r="126" spans="1:22" ht="52.5" customHeight="1">
      <c r="A126" s="137">
        <v>9</v>
      </c>
      <c r="B126" s="5" t="s">
        <v>710</v>
      </c>
      <c r="C126" s="1" t="s">
        <v>452</v>
      </c>
      <c r="D126" s="1" t="s">
        <v>711</v>
      </c>
      <c r="E126" s="1">
        <v>2016</v>
      </c>
      <c r="F126" s="1" t="s">
        <v>712</v>
      </c>
      <c r="G126" s="47">
        <v>10978</v>
      </c>
      <c r="H126" s="33">
        <f>G126</f>
        <v>10978</v>
      </c>
      <c r="I126" s="31"/>
      <c r="J126" s="31"/>
      <c r="K126" s="31"/>
      <c r="L126" s="31"/>
      <c r="M126" s="34">
        <f>N126</f>
        <v>10460</v>
      </c>
      <c r="N126" s="4">
        <v>10460</v>
      </c>
      <c r="O126" s="32">
        <f>P126</f>
        <v>7000</v>
      </c>
      <c r="P126" s="32">
        <v>7000</v>
      </c>
      <c r="Q126" s="32"/>
      <c r="R126" s="32"/>
      <c r="S126" s="146"/>
      <c r="T126" s="19"/>
      <c r="U126" s="19"/>
      <c r="V126" s="19"/>
    </row>
    <row r="127" spans="1:22" ht="132">
      <c r="A127" s="137">
        <v>10</v>
      </c>
      <c r="B127" s="5" t="s">
        <v>518</v>
      </c>
      <c r="C127" s="1" t="s">
        <v>519</v>
      </c>
      <c r="D127" s="1" t="s">
        <v>520</v>
      </c>
      <c r="E127" s="1" t="s">
        <v>511</v>
      </c>
      <c r="F127" s="1" t="s">
        <v>521</v>
      </c>
      <c r="G127" s="47">
        <v>44954</v>
      </c>
      <c r="H127" s="33">
        <f>G127</f>
        <v>44954</v>
      </c>
      <c r="I127" s="31"/>
      <c r="J127" s="31"/>
      <c r="K127" s="31"/>
      <c r="L127" s="31"/>
      <c r="M127" s="34">
        <f>N127</f>
        <v>40340</v>
      </c>
      <c r="N127" s="4">
        <v>40340</v>
      </c>
      <c r="O127" s="32"/>
      <c r="P127" s="32"/>
      <c r="Q127" s="34">
        <f>R127</f>
        <v>20000</v>
      </c>
      <c r="R127" s="34">
        <v>20000</v>
      </c>
      <c r="S127" s="146"/>
      <c r="T127" s="19"/>
      <c r="U127" s="19"/>
      <c r="V127" s="19"/>
    </row>
    <row r="128" spans="1:22" ht="115.5">
      <c r="A128" s="137">
        <v>11</v>
      </c>
      <c r="B128" s="44" t="s">
        <v>713</v>
      </c>
      <c r="C128" s="1" t="s">
        <v>452</v>
      </c>
      <c r="D128" s="1" t="s">
        <v>715</v>
      </c>
      <c r="E128" s="1" t="s">
        <v>511</v>
      </c>
      <c r="F128" s="1" t="s">
        <v>718</v>
      </c>
      <c r="G128" s="8">
        <v>5980</v>
      </c>
      <c r="H128" s="33">
        <f>G128</f>
        <v>5980</v>
      </c>
      <c r="I128" s="31"/>
      <c r="J128" s="31"/>
      <c r="K128" s="31"/>
      <c r="L128" s="31"/>
      <c r="M128" s="34">
        <f>N128</f>
        <v>5700</v>
      </c>
      <c r="N128" s="4">
        <v>5700</v>
      </c>
      <c r="O128" s="32"/>
      <c r="P128" s="32"/>
      <c r="Q128" s="34">
        <f>R128</f>
        <v>4500</v>
      </c>
      <c r="R128" s="34">
        <v>4500</v>
      </c>
      <c r="S128" s="146"/>
      <c r="T128" s="19"/>
      <c r="U128" s="19"/>
      <c r="V128" s="19"/>
    </row>
    <row r="129" spans="1:22" ht="75" customHeight="1">
      <c r="A129" s="137">
        <v>12</v>
      </c>
      <c r="B129" s="5" t="s">
        <v>522</v>
      </c>
      <c r="C129" s="1" t="s">
        <v>452</v>
      </c>
      <c r="D129" s="1"/>
      <c r="E129" s="1" t="s">
        <v>494</v>
      </c>
      <c r="F129" s="1"/>
      <c r="G129" s="47">
        <v>127000</v>
      </c>
      <c r="H129" s="33">
        <f>G129-50978</f>
        <v>76022</v>
      </c>
      <c r="I129" s="31"/>
      <c r="J129" s="31"/>
      <c r="K129" s="31"/>
      <c r="L129" s="31"/>
      <c r="M129" s="34">
        <f>N129</f>
        <v>60000</v>
      </c>
      <c r="N129" s="34">
        <v>60000</v>
      </c>
      <c r="O129" s="32"/>
      <c r="P129" s="32"/>
      <c r="Q129" s="32"/>
      <c r="R129" s="32"/>
      <c r="S129" s="1" t="s">
        <v>721</v>
      </c>
      <c r="T129" s="19"/>
      <c r="U129" s="19"/>
      <c r="V129" s="19"/>
    </row>
    <row r="130" spans="1:22" ht="148.5">
      <c r="A130" s="137">
        <v>13</v>
      </c>
      <c r="B130" s="44" t="s">
        <v>722</v>
      </c>
      <c r="C130" s="1" t="s">
        <v>731</v>
      </c>
      <c r="D130" s="1" t="s">
        <v>732</v>
      </c>
      <c r="E130" s="1" t="s">
        <v>494</v>
      </c>
      <c r="F130" s="1"/>
      <c r="G130" s="8">
        <v>8000</v>
      </c>
      <c r="H130" s="33">
        <f>G130</f>
        <v>8000</v>
      </c>
      <c r="I130" s="31"/>
      <c r="J130" s="31"/>
      <c r="K130" s="31"/>
      <c r="L130" s="31"/>
      <c r="M130" s="34">
        <f>N130</f>
        <v>8000</v>
      </c>
      <c r="N130" s="4">
        <v>8000</v>
      </c>
      <c r="O130" s="32"/>
      <c r="P130" s="32"/>
      <c r="Q130" s="32"/>
      <c r="R130" s="32"/>
      <c r="S130" s="146"/>
      <c r="T130" s="19"/>
      <c r="U130" s="19"/>
      <c r="V130" s="19"/>
    </row>
    <row r="131" spans="1:22" ht="43.5" customHeight="1">
      <c r="A131" s="137">
        <v>14</v>
      </c>
      <c r="B131" s="5" t="s">
        <v>723</v>
      </c>
      <c r="C131" s="1" t="s">
        <v>519</v>
      </c>
      <c r="D131" s="39"/>
      <c r="E131" s="1" t="s">
        <v>494</v>
      </c>
      <c r="F131" s="1"/>
      <c r="G131" s="47">
        <v>7400</v>
      </c>
      <c r="H131" s="33">
        <f>G131</f>
        <v>7400</v>
      </c>
      <c r="I131" s="31"/>
      <c r="J131" s="31"/>
      <c r="K131" s="31"/>
      <c r="L131" s="31"/>
      <c r="M131" s="34">
        <f>N131</f>
        <v>7000</v>
      </c>
      <c r="N131" s="4">
        <v>7000</v>
      </c>
      <c r="O131" s="32"/>
      <c r="P131" s="32"/>
      <c r="Q131" s="32"/>
      <c r="R131" s="32"/>
      <c r="S131" s="146"/>
      <c r="T131" s="19"/>
      <c r="U131" s="19"/>
      <c r="V131" s="19"/>
    </row>
    <row r="132" spans="1:22" ht="41.25" customHeight="1">
      <c r="A132" s="137">
        <v>15</v>
      </c>
      <c r="B132" s="5" t="s">
        <v>724</v>
      </c>
      <c r="C132" s="1" t="s">
        <v>430</v>
      </c>
      <c r="D132" s="39"/>
      <c r="E132" s="1" t="s">
        <v>494</v>
      </c>
      <c r="F132" s="1"/>
      <c r="G132" s="47">
        <v>7400</v>
      </c>
      <c r="H132" s="33">
        <f>G132</f>
        <v>7400</v>
      </c>
      <c r="I132" s="31"/>
      <c r="J132" s="31"/>
      <c r="K132" s="31"/>
      <c r="L132" s="31"/>
      <c r="M132" s="34">
        <f>N132</f>
        <v>7000</v>
      </c>
      <c r="N132" s="4">
        <v>7000</v>
      </c>
      <c r="O132" s="32"/>
      <c r="P132" s="32"/>
      <c r="Q132" s="32"/>
      <c r="R132" s="32"/>
      <c r="S132" s="146"/>
      <c r="T132" s="19"/>
      <c r="U132" s="19"/>
      <c r="V132" s="19"/>
    </row>
    <row r="133" spans="1:22" ht="41.25" customHeight="1">
      <c r="A133" s="137">
        <v>16</v>
      </c>
      <c r="B133" s="5" t="s">
        <v>725</v>
      </c>
      <c r="C133" s="1" t="s">
        <v>430</v>
      </c>
      <c r="D133" s="39"/>
      <c r="E133" s="1" t="s">
        <v>494</v>
      </c>
      <c r="F133" s="1"/>
      <c r="G133" s="47">
        <v>3500</v>
      </c>
      <c r="H133" s="33">
        <f>G133</f>
        <v>3500</v>
      </c>
      <c r="I133" s="31"/>
      <c r="J133" s="31"/>
      <c r="K133" s="31"/>
      <c r="L133" s="31"/>
      <c r="M133" s="34">
        <f>N133</f>
        <v>3500</v>
      </c>
      <c r="N133" s="4">
        <v>3500</v>
      </c>
      <c r="O133" s="32"/>
      <c r="P133" s="32"/>
      <c r="Q133" s="32"/>
      <c r="R133" s="32"/>
      <c r="S133" s="146"/>
      <c r="T133" s="19"/>
      <c r="U133" s="19"/>
      <c r="V133" s="19"/>
    </row>
    <row r="134" spans="1:22" ht="33">
      <c r="A134" s="137">
        <v>17</v>
      </c>
      <c r="B134" s="5" t="s">
        <v>726</v>
      </c>
      <c r="C134" s="1" t="s">
        <v>436</v>
      </c>
      <c r="D134" s="39"/>
      <c r="E134" s="1" t="s">
        <v>494</v>
      </c>
      <c r="F134" s="1"/>
      <c r="G134" s="47">
        <v>2000</v>
      </c>
      <c r="H134" s="33">
        <f>G134</f>
        <v>2000</v>
      </c>
      <c r="I134" s="31"/>
      <c r="J134" s="31"/>
      <c r="K134" s="31"/>
      <c r="L134" s="31"/>
      <c r="M134" s="34">
        <f>N134</f>
        <v>1800</v>
      </c>
      <c r="N134" s="4">
        <v>1800</v>
      </c>
      <c r="O134" s="32"/>
      <c r="P134" s="32"/>
      <c r="Q134" s="32"/>
      <c r="R134" s="32"/>
      <c r="S134" s="146"/>
      <c r="T134" s="19"/>
      <c r="U134" s="19"/>
      <c r="V134" s="19"/>
    </row>
    <row r="135" spans="1:22" ht="33">
      <c r="A135" s="137">
        <v>18</v>
      </c>
      <c r="B135" s="5" t="s">
        <v>523</v>
      </c>
      <c r="C135" s="1" t="s">
        <v>452</v>
      </c>
      <c r="D135" s="39"/>
      <c r="E135" s="1" t="s">
        <v>494</v>
      </c>
      <c r="F135" s="1"/>
      <c r="G135" s="47">
        <v>81517</v>
      </c>
      <c r="H135" s="33">
        <f>G135</f>
        <v>81517</v>
      </c>
      <c r="I135" s="31"/>
      <c r="J135" s="31"/>
      <c r="K135" s="31"/>
      <c r="L135" s="31"/>
      <c r="M135" s="34">
        <f>N135</f>
        <v>80000</v>
      </c>
      <c r="N135" s="4">
        <v>80000</v>
      </c>
      <c r="O135" s="32"/>
      <c r="P135" s="32"/>
      <c r="Q135" s="32"/>
      <c r="R135" s="32"/>
      <c r="S135" s="146"/>
      <c r="T135" s="19"/>
      <c r="U135" s="19"/>
      <c r="V135" s="19"/>
    </row>
    <row r="136" spans="1:22" ht="125.25" customHeight="1">
      <c r="A136" s="137">
        <v>19</v>
      </c>
      <c r="B136" s="5" t="s">
        <v>727</v>
      </c>
      <c r="C136" s="1" t="s">
        <v>452</v>
      </c>
      <c r="D136" s="1" t="s">
        <v>733</v>
      </c>
      <c r="E136" s="1" t="s">
        <v>494</v>
      </c>
      <c r="F136" s="1"/>
      <c r="G136" s="47">
        <v>18000</v>
      </c>
      <c r="H136" s="33">
        <f>G136</f>
        <v>18000</v>
      </c>
      <c r="I136" s="31"/>
      <c r="J136" s="31"/>
      <c r="K136" s="31"/>
      <c r="L136" s="31"/>
      <c r="M136" s="34">
        <f>N136</f>
        <v>18000</v>
      </c>
      <c r="N136" s="4">
        <v>18000</v>
      </c>
      <c r="O136" s="32"/>
      <c r="P136" s="32"/>
      <c r="Q136" s="32"/>
      <c r="R136" s="32"/>
      <c r="S136" s="146"/>
      <c r="T136" s="19"/>
      <c r="U136" s="19"/>
      <c r="V136" s="19"/>
    </row>
    <row r="137" spans="1:22" ht="42.75" customHeight="1">
      <c r="A137" s="137">
        <v>20</v>
      </c>
      <c r="B137" s="5" t="s">
        <v>728</v>
      </c>
      <c r="C137" s="1" t="s">
        <v>452</v>
      </c>
      <c r="D137" s="48"/>
      <c r="E137" s="1" t="s">
        <v>707</v>
      </c>
      <c r="F137" s="1"/>
      <c r="G137" s="47">
        <v>30000</v>
      </c>
      <c r="H137" s="33">
        <f>G137</f>
        <v>30000</v>
      </c>
      <c r="I137" s="31"/>
      <c r="J137" s="31"/>
      <c r="K137" s="31"/>
      <c r="L137" s="31"/>
      <c r="M137" s="34">
        <f>N137</f>
        <v>30000</v>
      </c>
      <c r="N137" s="4">
        <v>30000</v>
      </c>
      <c r="O137" s="32"/>
      <c r="P137" s="32"/>
      <c r="Q137" s="32"/>
      <c r="R137" s="32"/>
      <c r="S137" s="146"/>
      <c r="T137" s="19"/>
      <c r="U137" s="19"/>
      <c r="V137" s="19"/>
    </row>
    <row r="138" spans="1:22" ht="42.75" customHeight="1">
      <c r="A138" s="137">
        <v>21</v>
      </c>
      <c r="B138" s="5" t="s">
        <v>729</v>
      </c>
      <c r="C138" s="1" t="s">
        <v>475</v>
      </c>
      <c r="D138" s="48"/>
      <c r="E138" s="1" t="s">
        <v>707</v>
      </c>
      <c r="F138" s="1"/>
      <c r="G138" s="47">
        <v>20000</v>
      </c>
      <c r="H138" s="33">
        <f>G138</f>
        <v>20000</v>
      </c>
      <c r="I138" s="31"/>
      <c r="J138" s="31"/>
      <c r="K138" s="31"/>
      <c r="L138" s="31"/>
      <c r="M138" s="34">
        <f>N138</f>
        <v>19000</v>
      </c>
      <c r="N138" s="4">
        <v>19000</v>
      </c>
      <c r="O138" s="32"/>
      <c r="P138" s="32"/>
      <c r="Q138" s="32"/>
      <c r="R138" s="32"/>
      <c r="S138" s="146"/>
      <c r="T138" s="19"/>
      <c r="U138" s="19"/>
      <c r="V138" s="19"/>
    </row>
    <row r="139" spans="1:19" s="22" customFormat="1" ht="43.5" customHeight="1">
      <c r="A139" s="217" t="s">
        <v>425</v>
      </c>
      <c r="B139" s="92" t="s">
        <v>379</v>
      </c>
      <c r="C139" s="39"/>
      <c r="D139" s="39"/>
      <c r="E139" s="39"/>
      <c r="F139" s="39"/>
      <c r="G139" s="140">
        <f>SUM(G140:G141)</f>
        <v>200000</v>
      </c>
      <c r="H139" s="140">
        <f>SUM(H140:H141)</f>
        <v>200000</v>
      </c>
      <c r="I139" s="148"/>
      <c r="J139" s="148"/>
      <c r="K139" s="148"/>
      <c r="L139" s="148"/>
      <c r="M139" s="140">
        <f>SUM(M140:M141)</f>
        <v>5080</v>
      </c>
      <c r="N139" s="140">
        <f>SUM(N140:N141)</f>
        <v>5080</v>
      </c>
      <c r="O139" s="151"/>
      <c r="P139" s="151"/>
      <c r="Q139" s="140">
        <f>SUM(Q140:Q141)</f>
        <v>131</v>
      </c>
      <c r="R139" s="140">
        <f>SUM(R140:R141)</f>
        <v>131</v>
      </c>
      <c r="S139" s="149"/>
    </row>
    <row r="140" spans="1:22" ht="165">
      <c r="A140" s="137">
        <v>22</v>
      </c>
      <c r="B140" s="5" t="s">
        <v>714</v>
      </c>
      <c r="C140" s="1" t="s">
        <v>475</v>
      </c>
      <c r="D140" s="1" t="s">
        <v>716</v>
      </c>
      <c r="E140" s="1" t="s">
        <v>717</v>
      </c>
      <c r="F140" s="1" t="s">
        <v>719</v>
      </c>
      <c r="G140" s="9"/>
      <c r="H140" s="33"/>
      <c r="I140" s="31"/>
      <c r="J140" s="31"/>
      <c r="K140" s="31"/>
      <c r="L140" s="31"/>
      <c r="M140" s="34">
        <f>N140</f>
        <v>3000</v>
      </c>
      <c r="N140" s="4">
        <v>3000</v>
      </c>
      <c r="O140" s="32"/>
      <c r="P140" s="32"/>
      <c r="Q140" s="34">
        <f>R140</f>
        <v>131</v>
      </c>
      <c r="R140" s="34">
        <v>131</v>
      </c>
      <c r="S140" s="219" t="s">
        <v>720</v>
      </c>
      <c r="T140" s="19"/>
      <c r="U140" s="19"/>
      <c r="V140" s="19"/>
    </row>
    <row r="141" spans="1:22" ht="54" customHeight="1">
      <c r="A141" s="137">
        <v>23</v>
      </c>
      <c r="B141" s="44" t="s">
        <v>730</v>
      </c>
      <c r="C141" s="1" t="s">
        <v>452</v>
      </c>
      <c r="D141" s="1" t="s">
        <v>734</v>
      </c>
      <c r="E141" s="1" t="s">
        <v>550</v>
      </c>
      <c r="F141" s="1"/>
      <c r="G141" s="8">
        <v>200000</v>
      </c>
      <c r="H141" s="33">
        <f>G141</f>
        <v>200000</v>
      </c>
      <c r="I141" s="31"/>
      <c r="J141" s="31"/>
      <c r="K141" s="31"/>
      <c r="L141" s="31"/>
      <c r="M141" s="34">
        <f>N141</f>
        <v>2080</v>
      </c>
      <c r="N141" s="4">
        <v>2080</v>
      </c>
      <c r="O141" s="32"/>
      <c r="P141" s="32"/>
      <c r="Q141" s="32"/>
      <c r="R141" s="32"/>
      <c r="S141" s="146"/>
      <c r="T141" s="19"/>
      <c r="U141" s="19"/>
      <c r="V141" s="19"/>
    </row>
    <row r="142" spans="1:19" s="20" customFormat="1" ht="45.75" customHeight="1">
      <c r="A142" s="201" t="s">
        <v>737</v>
      </c>
      <c r="B142" s="202" t="s">
        <v>738</v>
      </c>
      <c r="C142" s="203"/>
      <c r="D142" s="203"/>
      <c r="E142" s="203"/>
      <c r="F142" s="203"/>
      <c r="G142" s="207">
        <f>G143+G151</f>
        <v>468841</v>
      </c>
      <c r="H142" s="207">
        <f>H143+H151</f>
        <v>468841</v>
      </c>
      <c r="I142" s="207">
        <f>I143+I151</f>
        <v>68340</v>
      </c>
      <c r="J142" s="207">
        <f>J143+J151</f>
        <v>68340</v>
      </c>
      <c r="K142" s="207">
        <f>K143+K151</f>
        <v>68340</v>
      </c>
      <c r="L142" s="207">
        <f>L143+L151</f>
        <v>68340</v>
      </c>
      <c r="M142" s="207">
        <f>M143+M151</f>
        <v>267500.4</v>
      </c>
      <c r="N142" s="207">
        <f>N143+N151</f>
        <v>267500.4</v>
      </c>
      <c r="O142" s="207">
        <f>O143+O151</f>
        <v>87639</v>
      </c>
      <c r="P142" s="207">
        <f>P143+P151</f>
        <v>87639</v>
      </c>
      <c r="Q142" s="207">
        <f>Q143+Q151</f>
        <v>91400</v>
      </c>
      <c r="R142" s="207">
        <f>R143+R151</f>
        <v>91400</v>
      </c>
      <c r="S142" s="208"/>
    </row>
    <row r="143" spans="1:19" s="21" customFormat="1" ht="60" customHeight="1">
      <c r="A143" s="86" t="s">
        <v>423</v>
      </c>
      <c r="B143" s="87" t="s">
        <v>424</v>
      </c>
      <c r="C143" s="88"/>
      <c r="D143" s="88"/>
      <c r="E143" s="88"/>
      <c r="F143" s="88"/>
      <c r="G143" s="89">
        <f>G144</f>
        <v>140596</v>
      </c>
      <c r="H143" s="89">
        <f>H144</f>
        <v>140596</v>
      </c>
      <c r="I143" s="89">
        <f>I144</f>
        <v>68340</v>
      </c>
      <c r="J143" s="89">
        <f>J144</f>
        <v>68340</v>
      </c>
      <c r="K143" s="89">
        <f>K144</f>
        <v>68340</v>
      </c>
      <c r="L143" s="89">
        <f>L144</f>
        <v>68340</v>
      </c>
      <c r="M143" s="89">
        <f>M144</f>
        <v>39950</v>
      </c>
      <c r="N143" s="89">
        <f>N144</f>
        <v>39950</v>
      </c>
      <c r="O143" s="89">
        <f>O144</f>
        <v>24109</v>
      </c>
      <c r="P143" s="89">
        <f>P144</f>
        <v>24109</v>
      </c>
      <c r="Q143" s="89"/>
      <c r="R143" s="89"/>
      <c r="S143" s="90"/>
    </row>
    <row r="144" spans="1:19" s="22" customFormat="1" ht="39.75" customHeight="1">
      <c r="A144" s="91" t="s">
        <v>425</v>
      </c>
      <c r="B144" s="92" t="s">
        <v>426</v>
      </c>
      <c r="C144" s="93"/>
      <c r="D144" s="93"/>
      <c r="E144" s="93"/>
      <c r="F144" s="93"/>
      <c r="G144" s="94">
        <f>SUM(G147:G150)</f>
        <v>140596</v>
      </c>
      <c r="H144" s="94">
        <f>SUM(H147:H150)</f>
        <v>140596</v>
      </c>
      <c r="I144" s="94">
        <f>SUM(I147:I150)</f>
        <v>68340</v>
      </c>
      <c r="J144" s="94">
        <f>SUM(J147:J150)</f>
        <v>68340</v>
      </c>
      <c r="K144" s="94">
        <f>SUM(K147:K150)</f>
        <v>68340</v>
      </c>
      <c r="L144" s="94">
        <f>SUM(L147:L150)</f>
        <v>68340</v>
      </c>
      <c r="M144" s="94">
        <f>SUM(M147:M150)</f>
        <v>39950</v>
      </c>
      <c r="N144" s="94">
        <f>SUM(N147:N150)</f>
        <v>39950</v>
      </c>
      <c r="O144" s="94">
        <f>SUM(O147:O150)</f>
        <v>24109</v>
      </c>
      <c r="P144" s="94">
        <f>SUM(P147:P150)</f>
        <v>24109</v>
      </c>
      <c r="Q144" s="94"/>
      <c r="R144" s="94"/>
      <c r="S144" s="95"/>
    </row>
    <row r="145" spans="1:19" s="23" customFormat="1" ht="27.75" customHeight="1">
      <c r="A145" s="91"/>
      <c r="B145" s="92" t="s">
        <v>427</v>
      </c>
      <c r="C145" s="96"/>
      <c r="D145" s="96"/>
      <c r="E145" s="96"/>
      <c r="F145" s="96"/>
      <c r="G145" s="97"/>
      <c r="H145" s="97"/>
      <c r="I145" s="97"/>
      <c r="J145" s="97"/>
      <c r="K145" s="97"/>
      <c r="L145" s="97"/>
      <c r="M145" s="97"/>
      <c r="N145" s="97"/>
      <c r="O145" s="97"/>
      <c r="P145" s="97"/>
      <c r="Q145" s="97"/>
      <c r="R145" s="97"/>
      <c r="S145" s="97"/>
    </row>
    <row r="146" spans="1:19" s="22" customFormat="1" ht="58.5" customHeight="1">
      <c r="A146" s="91"/>
      <c r="B146" s="98" t="s">
        <v>428</v>
      </c>
      <c r="C146" s="93"/>
      <c r="D146" s="93"/>
      <c r="E146" s="93"/>
      <c r="F146" s="93"/>
      <c r="G146" s="95"/>
      <c r="H146" s="95"/>
      <c r="I146" s="95"/>
      <c r="J146" s="95"/>
      <c r="K146" s="95"/>
      <c r="L146" s="95"/>
      <c r="M146" s="95"/>
      <c r="N146" s="95"/>
      <c r="O146" s="95"/>
      <c r="P146" s="95"/>
      <c r="Q146" s="95"/>
      <c r="R146" s="95"/>
      <c r="S146" s="95"/>
    </row>
    <row r="147" spans="1:22" ht="54" customHeight="1">
      <c r="A147" s="137">
        <v>1</v>
      </c>
      <c r="B147" s="5" t="s">
        <v>478</v>
      </c>
      <c r="C147" s="1" t="s">
        <v>452</v>
      </c>
      <c r="D147" s="1" t="s">
        <v>742</v>
      </c>
      <c r="E147" s="1" t="s">
        <v>479</v>
      </c>
      <c r="F147" s="1" t="s">
        <v>480</v>
      </c>
      <c r="G147" s="36">
        <v>69804</v>
      </c>
      <c r="H147" s="33">
        <f>G147</f>
        <v>69804</v>
      </c>
      <c r="I147" s="31">
        <f>J147</f>
        <v>44500</v>
      </c>
      <c r="J147" s="3">
        <v>44500</v>
      </c>
      <c r="K147" s="31">
        <f>L147</f>
        <v>44500</v>
      </c>
      <c r="L147" s="3">
        <v>44500</v>
      </c>
      <c r="M147" s="34">
        <f>N147</f>
        <v>8200</v>
      </c>
      <c r="N147" s="32">
        <v>8200</v>
      </c>
      <c r="O147" s="32">
        <f>P147</f>
        <v>691</v>
      </c>
      <c r="P147" s="3">
        <v>691</v>
      </c>
      <c r="Q147" s="32"/>
      <c r="R147" s="32"/>
      <c r="S147" s="146"/>
      <c r="T147" s="19"/>
      <c r="U147" s="19"/>
      <c r="V147" s="19"/>
    </row>
    <row r="148" spans="1:22" ht="54" customHeight="1">
      <c r="A148" s="137">
        <v>2</v>
      </c>
      <c r="B148" s="5" t="s">
        <v>739</v>
      </c>
      <c r="C148" s="1" t="s">
        <v>452</v>
      </c>
      <c r="D148" s="1" t="s">
        <v>743</v>
      </c>
      <c r="E148" s="1" t="s">
        <v>479</v>
      </c>
      <c r="F148" s="1" t="s">
        <v>746</v>
      </c>
      <c r="G148" s="36">
        <v>24083</v>
      </c>
      <c r="H148" s="33">
        <f>G148</f>
        <v>24083</v>
      </c>
      <c r="I148" s="31">
        <f>J148</f>
        <v>10340</v>
      </c>
      <c r="J148" s="3">
        <v>10340</v>
      </c>
      <c r="K148" s="31">
        <f>L148</f>
        <v>10340</v>
      </c>
      <c r="L148" s="3">
        <v>10340</v>
      </c>
      <c r="M148" s="34">
        <f>N148</f>
        <v>9700</v>
      </c>
      <c r="N148" s="32">
        <v>9700</v>
      </c>
      <c r="O148" s="32">
        <f>P148</f>
        <v>9660</v>
      </c>
      <c r="P148" s="3">
        <v>9660</v>
      </c>
      <c r="Q148" s="32"/>
      <c r="R148" s="32"/>
      <c r="S148" s="146"/>
      <c r="T148" s="19"/>
      <c r="U148" s="19"/>
      <c r="V148" s="19"/>
    </row>
    <row r="149" spans="1:22" ht="82.5">
      <c r="A149" s="137">
        <v>3</v>
      </c>
      <c r="B149" s="5" t="s">
        <v>740</v>
      </c>
      <c r="C149" s="1" t="s">
        <v>468</v>
      </c>
      <c r="D149" s="1" t="s">
        <v>744</v>
      </c>
      <c r="E149" s="1" t="s">
        <v>479</v>
      </c>
      <c r="F149" s="1" t="s">
        <v>747</v>
      </c>
      <c r="G149" s="36">
        <v>31326</v>
      </c>
      <c r="H149" s="33">
        <f>G149</f>
        <v>31326</v>
      </c>
      <c r="I149" s="31">
        <f>J149</f>
        <v>8000</v>
      </c>
      <c r="J149" s="3">
        <v>8000</v>
      </c>
      <c r="K149" s="31">
        <f>L149</f>
        <v>8000</v>
      </c>
      <c r="L149" s="3">
        <v>8000</v>
      </c>
      <c r="M149" s="34">
        <f>N149</f>
        <v>16400</v>
      </c>
      <c r="N149" s="32">
        <v>16400</v>
      </c>
      <c r="O149" s="32">
        <f>P149</f>
        <v>9618</v>
      </c>
      <c r="P149" s="3">
        <v>9618</v>
      </c>
      <c r="Q149" s="32"/>
      <c r="R149" s="32"/>
      <c r="S149" s="146"/>
      <c r="T149" s="19"/>
      <c r="U149" s="19"/>
      <c r="V149" s="19"/>
    </row>
    <row r="150" spans="1:22" ht="82.5">
      <c r="A150" s="137">
        <v>4</v>
      </c>
      <c r="B150" s="5" t="s">
        <v>741</v>
      </c>
      <c r="C150" s="1" t="s">
        <v>519</v>
      </c>
      <c r="D150" s="1" t="s">
        <v>745</v>
      </c>
      <c r="E150" s="1" t="s">
        <v>479</v>
      </c>
      <c r="F150" s="1" t="s">
        <v>748</v>
      </c>
      <c r="G150" s="36">
        <v>15383</v>
      </c>
      <c r="H150" s="33">
        <f>G150</f>
        <v>15383</v>
      </c>
      <c r="I150" s="31">
        <f>J150</f>
        <v>5500</v>
      </c>
      <c r="J150" s="3">
        <v>5500</v>
      </c>
      <c r="K150" s="31">
        <f>L150</f>
        <v>5500</v>
      </c>
      <c r="L150" s="3">
        <v>5500</v>
      </c>
      <c r="M150" s="34">
        <f>N150</f>
        <v>5650</v>
      </c>
      <c r="N150" s="32">
        <v>5650</v>
      </c>
      <c r="O150" s="32">
        <f>P150</f>
        <v>4140</v>
      </c>
      <c r="P150" s="3">
        <v>4140</v>
      </c>
      <c r="Q150" s="32"/>
      <c r="R150" s="32"/>
      <c r="S150" s="146"/>
      <c r="T150" s="19"/>
      <c r="U150" s="19"/>
      <c r="V150" s="19"/>
    </row>
    <row r="151" spans="1:19" s="21" customFormat="1" ht="45.75" customHeight="1">
      <c r="A151" s="86" t="s">
        <v>489</v>
      </c>
      <c r="B151" s="87" t="s">
        <v>490</v>
      </c>
      <c r="C151" s="88"/>
      <c r="D151" s="88"/>
      <c r="E151" s="88"/>
      <c r="F151" s="88"/>
      <c r="G151" s="89">
        <f>G152+G170</f>
        <v>328245</v>
      </c>
      <c r="H151" s="89">
        <f>H152+H170</f>
        <v>328245</v>
      </c>
      <c r="I151" s="89"/>
      <c r="J151" s="89"/>
      <c r="K151" s="89"/>
      <c r="L151" s="89"/>
      <c r="M151" s="89">
        <f>M152+M170</f>
        <v>227550.4</v>
      </c>
      <c r="N151" s="89">
        <f>N152+N170</f>
        <v>227550.4</v>
      </c>
      <c r="O151" s="89">
        <f>O152+O170</f>
        <v>63530</v>
      </c>
      <c r="P151" s="89">
        <f>P152+P170</f>
        <v>63530</v>
      </c>
      <c r="Q151" s="89">
        <f>Q152+Q170</f>
        <v>91400</v>
      </c>
      <c r="R151" s="89">
        <f>R152+R170</f>
        <v>91400</v>
      </c>
      <c r="S151" s="90"/>
    </row>
    <row r="152" spans="1:19" s="24" customFormat="1" ht="63" customHeight="1">
      <c r="A152" s="91" t="s">
        <v>735</v>
      </c>
      <c r="B152" s="92" t="s">
        <v>736</v>
      </c>
      <c r="C152" s="210"/>
      <c r="D152" s="210"/>
      <c r="E152" s="210"/>
      <c r="F152" s="210"/>
      <c r="G152" s="94">
        <f>SUM(G153:G169)</f>
        <v>252045</v>
      </c>
      <c r="H152" s="94">
        <f>SUM(H153:H169)</f>
        <v>252045</v>
      </c>
      <c r="I152" s="139"/>
      <c r="J152" s="139"/>
      <c r="K152" s="139"/>
      <c r="L152" s="139"/>
      <c r="M152" s="94">
        <f>SUM(M153:M169)</f>
        <v>214670.4</v>
      </c>
      <c r="N152" s="94">
        <f>SUM(N153:N169)</f>
        <v>214670.4</v>
      </c>
      <c r="O152" s="94">
        <f>SUM(O153:O169)</f>
        <v>63530</v>
      </c>
      <c r="P152" s="94">
        <f>SUM(P153:P169)</f>
        <v>63530</v>
      </c>
      <c r="Q152" s="94">
        <f>SUM(Q153:Q169)</f>
        <v>91400</v>
      </c>
      <c r="R152" s="94">
        <f>SUM(R153:R169)</f>
        <v>91400</v>
      </c>
      <c r="S152" s="139"/>
    </row>
    <row r="153" spans="1:22" ht="66">
      <c r="A153" s="145" t="s">
        <v>1617</v>
      </c>
      <c r="B153" s="5" t="s">
        <v>524</v>
      </c>
      <c r="C153" s="1" t="s">
        <v>756</v>
      </c>
      <c r="D153" s="1" t="s">
        <v>525</v>
      </c>
      <c r="E153" s="1" t="s">
        <v>502</v>
      </c>
      <c r="F153" s="1" t="s">
        <v>526</v>
      </c>
      <c r="G153" s="2">
        <v>149563</v>
      </c>
      <c r="H153" s="26">
        <f>G153</f>
        <v>149563</v>
      </c>
      <c r="I153" s="135"/>
      <c r="J153" s="135"/>
      <c r="K153" s="135"/>
      <c r="L153" s="135"/>
      <c r="M153" s="26">
        <v>122450</v>
      </c>
      <c r="N153" s="32">
        <v>122450</v>
      </c>
      <c r="O153" s="26">
        <f>P153</f>
        <v>39500</v>
      </c>
      <c r="P153" s="26">
        <v>39500</v>
      </c>
      <c r="Q153" s="26">
        <f>R153</f>
        <v>70000</v>
      </c>
      <c r="R153" s="26">
        <v>70000</v>
      </c>
      <c r="S153" s="135"/>
      <c r="T153" s="19"/>
      <c r="U153" s="19"/>
      <c r="V153" s="19"/>
    </row>
    <row r="154" spans="1:22" ht="99">
      <c r="A154" s="145" t="s">
        <v>1620</v>
      </c>
      <c r="B154" s="5" t="s">
        <v>749</v>
      </c>
      <c r="C154" s="1" t="s">
        <v>492</v>
      </c>
      <c r="D154" s="1" t="s">
        <v>760</v>
      </c>
      <c r="E154" s="1">
        <v>2016</v>
      </c>
      <c r="F154" s="1" t="s">
        <v>767</v>
      </c>
      <c r="G154" s="2">
        <v>5538</v>
      </c>
      <c r="H154" s="26">
        <f>G154</f>
        <v>5538</v>
      </c>
      <c r="I154" s="135"/>
      <c r="J154" s="135"/>
      <c r="K154" s="135"/>
      <c r="L154" s="135"/>
      <c r="M154" s="26">
        <v>5000</v>
      </c>
      <c r="N154" s="32">
        <f>M154</f>
        <v>5000</v>
      </c>
      <c r="O154" s="26">
        <f>P154</f>
        <v>5000</v>
      </c>
      <c r="P154" s="26">
        <v>5000</v>
      </c>
      <c r="Q154" s="26"/>
      <c r="R154" s="26"/>
      <c r="S154" s="135"/>
      <c r="T154" s="19"/>
      <c r="U154" s="19"/>
      <c r="V154" s="19"/>
    </row>
    <row r="155" spans="1:22" ht="132">
      <c r="A155" s="145" t="s">
        <v>1622</v>
      </c>
      <c r="B155" s="5" t="s">
        <v>750</v>
      </c>
      <c r="C155" s="1" t="s">
        <v>509</v>
      </c>
      <c r="D155" s="5" t="s">
        <v>761</v>
      </c>
      <c r="E155" s="1">
        <v>2016</v>
      </c>
      <c r="F155" s="1" t="s">
        <v>768</v>
      </c>
      <c r="G155" s="2">
        <v>1756</v>
      </c>
      <c r="H155" s="26">
        <f>G155</f>
        <v>1756</v>
      </c>
      <c r="I155" s="135"/>
      <c r="J155" s="135"/>
      <c r="K155" s="135"/>
      <c r="L155" s="135"/>
      <c r="M155" s="26">
        <f>G155*0.9</f>
        <v>1580.4</v>
      </c>
      <c r="N155" s="32">
        <f>M155</f>
        <v>1580.4</v>
      </c>
      <c r="O155" s="26">
        <f>P155</f>
        <v>1630</v>
      </c>
      <c r="P155" s="26">
        <v>1630</v>
      </c>
      <c r="Q155" s="26"/>
      <c r="R155" s="26"/>
      <c r="S155" s="135"/>
      <c r="T155" s="19"/>
      <c r="U155" s="19"/>
      <c r="V155" s="19"/>
    </row>
    <row r="156" spans="1:22" ht="82.5">
      <c r="A156" s="145" t="s">
        <v>1624</v>
      </c>
      <c r="B156" s="5" t="s">
        <v>751</v>
      </c>
      <c r="C156" s="1" t="s">
        <v>509</v>
      </c>
      <c r="D156" s="5" t="s">
        <v>762</v>
      </c>
      <c r="E156" s="1" t="s">
        <v>516</v>
      </c>
      <c r="F156" s="1" t="s">
        <v>390</v>
      </c>
      <c r="G156" s="3">
        <v>2163</v>
      </c>
      <c r="H156" s="26">
        <f>G156</f>
        <v>2163</v>
      </c>
      <c r="I156" s="135"/>
      <c r="J156" s="135"/>
      <c r="K156" s="135"/>
      <c r="L156" s="135"/>
      <c r="M156" s="26">
        <v>1950</v>
      </c>
      <c r="N156" s="32">
        <f>M156</f>
        <v>1950</v>
      </c>
      <c r="O156" s="26">
        <f>P156</f>
        <v>1000</v>
      </c>
      <c r="P156" s="26">
        <v>1000</v>
      </c>
      <c r="Q156" s="26">
        <f>R156</f>
        <v>900</v>
      </c>
      <c r="R156" s="26">
        <v>900</v>
      </c>
      <c r="S156" s="135"/>
      <c r="T156" s="19"/>
      <c r="U156" s="19"/>
      <c r="V156" s="19"/>
    </row>
    <row r="157" spans="1:22" ht="66">
      <c r="A157" s="145" t="s">
        <v>1627</v>
      </c>
      <c r="B157" s="5" t="s">
        <v>752</v>
      </c>
      <c r="C157" s="1" t="s">
        <v>519</v>
      </c>
      <c r="D157" s="1" t="s">
        <v>763</v>
      </c>
      <c r="E157" s="1" t="s">
        <v>516</v>
      </c>
      <c r="F157" s="1" t="s">
        <v>769</v>
      </c>
      <c r="G157" s="49">
        <v>13954</v>
      </c>
      <c r="H157" s="26">
        <f>G157</f>
        <v>13954</v>
      </c>
      <c r="I157" s="135"/>
      <c r="J157" s="135"/>
      <c r="K157" s="135"/>
      <c r="L157" s="135"/>
      <c r="M157" s="26">
        <v>12560</v>
      </c>
      <c r="N157" s="32">
        <f>M157</f>
        <v>12560</v>
      </c>
      <c r="O157" s="26">
        <v>4000</v>
      </c>
      <c r="P157" s="26">
        <f>O157</f>
        <v>4000</v>
      </c>
      <c r="Q157" s="26">
        <f>R157</f>
        <v>6000</v>
      </c>
      <c r="R157" s="26">
        <v>6000</v>
      </c>
      <c r="S157" s="135"/>
      <c r="T157" s="19"/>
      <c r="U157" s="19"/>
      <c r="V157" s="19"/>
    </row>
    <row r="158" spans="1:22" ht="82.5">
      <c r="A158" s="145" t="s">
        <v>1630</v>
      </c>
      <c r="B158" s="5" t="s">
        <v>753</v>
      </c>
      <c r="C158" s="1" t="s">
        <v>757</v>
      </c>
      <c r="D158" s="1" t="s">
        <v>764</v>
      </c>
      <c r="E158" s="1">
        <v>2016</v>
      </c>
      <c r="F158" s="1" t="s">
        <v>770</v>
      </c>
      <c r="G158" s="36">
        <v>10083</v>
      </c>
      <c r="H158" s="26">
        <f>G158</f>
        <v>10083</v>
      </c>
      <c r="I158" s="135"/>
      <c r="J158" s="135"/>
      <c r="K158" s="135"/>
      <c r="L158" s="135"/>
      <c r="M158" s="26">
        <v>9100</v>
      </c>
      <c r="N158" s="32">
        <v>9100</v>
      </c>
      <c r="O158" s="26">
        <f>P158</f>
        <v>8000</v>
      </c>
      <c r="P158" s="26">
        <v>8000</v>
      </c>
      <c r="Q158" s="26">
        <f>R158</f>
        <v>1000</v>
      </c>
      <c r="R158" s="26">
        <v>1000</v>
      </c>
      <c r="S158" s="135"/>
      <c r="T158" s="19"/>
      <c r="U158" s="19"/>
      <c r="V158" s="19"/>
    </row>
    <row r="159" spans="1:22" ht="181.5">
      <c r="A159" s="145" t="s">
        <v>1633</v>
      </c>
      <c r="B159" s="5" t="s">
        <v>754</v>
      </c>
      <c r="C159" s="1" t="s">
        <v>758</v>
      </c>
      <c r="D159" s="1" t="s">
        <v>765</v>
      </c>
      <c r="E159" s="1" t="s">
        <v>516</v>
      </c>
      <c r="F159" s="1" t="s">
        <v>391</v>
      </c>
      <c r="G159" s="3">
        <v>4900</v>
      </c>
      <c r="H159" s="26">
        <f>G159</f>
        <v>4900</v>
      </c>
      <c r="I159" s="135"/>
      <c r="J159" s="135"/>
      <c r="K159" s="135"/>
      <c r="L159" s="135"/>
      <c r="M159" s="26">
        <v>4400</v>
      </c>
      <c r="N159" s="32">
        <f>M159</f>
        <v>4400</v>
      </c>
      <c r="O159" s="26">
        <f>P159</f>
        <v>2400</v>
      </c>
      <c r="P159" s="26">
        <v>2400</v>
      </c>
      <c r="Q159" s="26">
        <f>R159</f>
        <v>2000</v>
      </c>
      <c r="R159" s="26">
        <v>2000</v>
      </c>
      <c r="S159" s="135"/>
      <c r="T159" s="19"/>
      <c r="U159" s="19"/>
      <c r="V159" s="19"/>
    </row>
    <row r="160" spans="1:22" ht="54" customHeight="1">
      <c r="A160" s="145" t="s">
        <v>1636</v>
      </c>
      <c r="B160" s="5" t="s">
        <v>755</v>
      </c>
      <c r="C160" s="1" t="s">
        <v>759</v>
      </c>
      <c r="D160" s="1" t="s">
        <v>766</v>
      </c>
      <c r="E160" s="1" t="s">
        <v>516</v>
      </c>
      <c r="F160" s="1" t="s">
        <v>771</v>
      </c>
      <c r="G160" s="3">
        <v>2788</v>
      </c>
      <c r="H160" s="26">
        <f>G160</f>
        <v>2788</v>
      </c>
      <c r="I160" s="135"/>
      <c r="J160" s="135"/>
      <c r="K160" s="135"/>
      <c r="L160" s="135"/>
      <c r="M160" s="26">
        <v>2500</v>
      </c>
      <c r="N160" s="32">
        <f>M160</f>
        <v>2500</v>
      </c>
      <c r="O160" s="26">
        <f>P160</f>
        <v>2000</v>
      </c>
      <c r="P160" s="26">
        <v>2000</v>
      </c>
      <c r="Q160" s="26"/>
      <c r="R160" s="26"/>
      <c r="S160" s="135"/>
      <c r="T160" s="19"/>
      <c r="U160" s="19"/>
      <c r="V160" s="19"/>
    </row>
    <row r="161" spans="1:22" ht="54" customHeight="1">
      <c r="A161" s="145" t="s">
        <v>1639</v>
      </c>
      <c r="B161" s="5" t="s">
        <v>772</v>
      </c>
      <c r="C161" s="1" t="s">
        <v>509</v>
      </c>
      <c r="D161" s="1" t="s">
        <v>774</v>
      </c>
      <c r="E161" s="1" t="s">
        <v>516</v>
      </c>
      <c r="F161" s="1" t="s">
        <v>776</v>
      </c>
      <c r="G161" s="9">
        <f>H161</f>
        <v>1917</v>
      </c>
      <c r="H161" s="3">
        <v>1917</v>
      </c>
      <c r="I161" s="31"/>
      <c r="J161" s="31"/>
      <c r="K161" s="31"/>
      <c r="L161" s="31"/>
      <c r="M161" s="34">
        <v>1720</v>
      </c>
      <c r="N161" s="32">
        <f>M161</f>
        <v>1720</v>
      </c>
      <c r="O161" s="32"/>
      <c r="P161" s="32"/>
      <c r="Q161" s="32">
        <f>R161</f>
        <v>1500</v>
      </c>
      <c r="R161" s="32">
        <v>1500</v>
      </c>
      <c r="S161" s="146"/>
      <c r="T161" s="19"/>
      <c r="U161" s="19"/>
      <c r="V161" s="19"/>
    </row>
    <row r="162" spans="1:22" ht="57.75" customHeight="1">
      <c r="A162" s="145" t="s">
        <v>1642</v>
      </c>
      <c r="B162" s="5" t="s">
        <v>773</v>
      </c>
      <c r="C162" s="1" t="s">
        <v>436</v>
      </c>
      <c r="D162" s="1" t="s">
        <v>775</v>
      </c>
      <c r="E162" s="1" t="s">
        <v>511</v>
      </c>
      <c r="F162" s="1" t="s">
        <v>777</v>
      </c>
      <c r="G162" s="9">
        <f>H162</f>
        <v>18026</v>
      </c>
      <c r="H162" s="2">
        <v>18026</v>
      </c>
      <c r="I162" s="31"/>
      <c r="J162" s="31"/>
      <c r="K162" s="31"/>
      <c r="L162" s="31"/>
      <c r="M162" s="34">
        <v>16200</v>
      </c>
      <c r="N162" s="32">
        <f>M162</f>
        <v>16200</v>
      </c>
      <c r="O162" s="32"/>
      <c r="P162" s="32"/>
      <c r="Q162" s="32">
        <f>R162</f>
        <v>10000</v>
      </c>
      <c r="R162" s="32">
        <v>10000</v>
      </c>
      <c r="S162" s="146"/>
      <c r="T162" s="19"/>
      <c r="U162" s="19"/>
      <c r="V162" s="19"/>
    </row>
    <row r="163" spans="1:22" ht="138">
      <c r="A163" s="145" t="s">
        <v>1645</v>
      </c>
      <c r="B163" s="5" t="s">
        <v>778</v>
      </c>
      <c r="C163" s="1" t="s">
        <v>788</v>
      </c>
      <c r="D163" s="1" t="s">
        <v>792</v>
      </c>
      <c r="E163" s="7" t="s">
        <v>797</v>
      </c>
      <c r="F163" s="1"/>
      <c r="G163" s="35">
        <v>4620</v>
      </c>
      <c r="H163" s="2">
        <f>G163</f>
        <v>4620</v>
      </c>
      <c r="I163" s="31"/>
      <c r="J163" s="31"/>
      <c r="K163" s="31"/>
      <c r="L163" s="31"/>
      <c r="M163" s="34">
        <v>4200</v>
      </c>
      <c r="N163" s="32">
        <f>M163</f>
        <v>4200</v>
      </c>
      <c r="O163" s="32"/>
      <c r="P163" s="32"/>
      <c r="Q163" s="32"/>
      <c r="R163" s="32"/>
      <c r="S163" s="146"/>
      <c r="T163" s="19"/>
      <c r="U163" s="19"/>
      <c r="V163" s="19"/>
    </row>
    <row r="164" spans="1:22" ht="363">
      <c r="A164" s="145" t="s">
        <v>1648</v>
      </c>
      <c r="B164" s="5" t="s">
        <v>779</v>
      </c>
      <c r="C164" s="1" t="s">
        <v>789</v>
      </c>
      <c r="D164" s="1" t="s">
        <v>793</v>
      </c>
      <c r="E164" s="7" t="s">
        <v>797</v>
      </c>
      <c r="F164" s="1"/>
      <c r="G164" s="35">
        <v>3000</v>
      </c>
      <c r="H164" s="2">
        <f>G164</f>
        <v>3000</v>
      </c>
      <c r="I164" s="31"/>
      <c r="J164" s="31"/>
      <c r="K164" s="31"/>
      <c r="L164" s="31"/>
      <c r="M164" s="34">
        <f>G164*0.9</f>
        <v>2700</v>
      </c>
      <c r="N164" s="32">
        <f>M164</f>
        <v>2700</v>
      </c>
      <c r="O164" s="32"/>
      <c r="P164" s="32"/>
      <c r="Q164" s="32"/>
      <c r="R164" s="32"/>
      <c r="S164" s="146"/>
      <c r="T164" s="19"/>
      <c r="U164" s="19"/>
      <c r="V164" s="19"/>
    </row>
    <row r="165" spans="1:22" ht="132">
      <c r="A165" s="145" t="s">
        <v>1651</v>
      </c>
      <c r="B165" s="5" t="s">
        <v>780</v>
      </c>
      <c r="C165" s="1"/>
      <c r="D165" s="1" t="s">
        <v>794</v>
      </c>
      <c r="E165" s="7" t="s">
        <v>797</v>
      </c>
      <c r="F165" s="1"/>
      <c r="G165" s="35">
        <v>5500</v>
      </c>
      <c r="H165" s="2">
        <f>G165</f>
        <v>5500</v>
      </c>
      <c r="I165" s="31"/>
      <c r="J165" s="31"/>
      <c r="K165" s="31"/>
      <c r="L165" s="31"/>
      <c r="M165" s="34">
        <f>G165*0.9</f>
        <v>4950</v>
      </c>
      <c r="N165" s="32">
        <f>M165</f>
        <v>4950</v>
      </c>
      <c r="O165" s="32"/>
      <c r="P165" s="32"/>
      <c r="Q165" s="32"/>
      <c r="R165" s="32"/>
      <c r="S165" s="146"/>
      <c r="T165" s="19"/>
      <c r="U165" s="19"/>
      <c r="V165" s="19"/>
    </row>
    <row r="166" spans="1:22" ht="39.75" customHeight="1">
      <c r="A166" s="145" t="s">
        <v>1654</v>
      </c>
      <c r="B166" s="5" t="s">
        <v>781</v>
      </c>
      <c r="C166" s="1"/>
      <c r="D166" s="1" t="s">
        <v>795</v>
      </c>
      <c r="E166" s="7" t="s">
        <v>797</v>
      </c>
      <c r="F166" s="1"/>
      <c r="G166" s="35">
        <v>4400</v>
      </c>
      <c r="H166" s="2">
        <f>G166</f>
        <v>4400</v>
      </c>
      <c r="I166" s="31"/>
      <c r="J166" s="31"/>
      <c r="K166" s="31"/>
      <c r="L166" s="31"/>
      <c r="M166" s="34">
        <f>G166*0.9</f>
        <v>3960</v>
      </c>
      <c r="N166" s="32">
        <f>M166</f>
        <v>3960</v>
      </c>
      <c r="O166" s="32"/>
      <c r="P166" s="32"/>
      <c r="Q166" s="32"/>
      <c r="R166" s="32"/>
      <c r="S166" s="146"/>
      <c r="T166" s="19"/>
      <c r="U166" s="19"/>
      <c r="V166" s="19"/>
    </row>
    <row r="167" spans="1:22" ht="49.5">
      <c r="A167" s="145" t="s">
        <v>1657</v>
      </c>
      <c r="B167" s="44" t="s">
        <v>782</v>
      </c>
      <c r="C167" s="1" t="s">
        <v>790</v>
      </c>
      <c r="D167" s="1" t="s">
        <v>796</v>
      </c>
      <c r="E167" s="7" t="s">
        <v>797</v>
      </c>
      <c r="F167" s="1"/>
      <c r="G167" s="33">
        <v>6000</v>
      </c>
      <c r="H167" s="2">
        <f>G167</f>
        <v>6000</v>
      </c>
      <c r="I167" s="31"/>
      <c r="J167" s="31"/>
      <c r="K167" s="31"/>
      <c r="L167" s="31"/>
      <c r="M167" s="34">
        <f>G167*0.9</f>
        <v>5400</v>
      </c>
      <c r="N167" s="32">
        <f>M167</f>
        <v>5400</v>
      </c>
      <c r="O167" s="32"/>
      <c r="P167" s="32"/>
      <c r="Q167" s="32"/>
      <c r="R167" s="32"/>
      <c r="S167" s="146"/>
      <c r="T167" s="19"/>
      <c r="U167" s="19"/>
      <c r="V167" s="19"/>
    </row>
    <row r="168" spans="1:22" ht="45" customHeight="1">
      <c r="A168" s="145" t="s">
        <v>1660</v>
      </c>
      <c r="B168" s="5" t="s">
        <v>785</v>
      </c>
      <c r="C168" s="1" t="s">
        <v>509</v>
      </c>
      <c r="D168" s="1" t="s">
        <v>796</v>
      </c>
      <c r="E168" s="7" t="s">
        <v>494</v>
      </c>
      <c r="F168" s="1"/>
      <c r="G168" s="35">
        <f>15000-G156</f>
        <v>12837</v>
      </c>
      <c r="H168" s="2">
        <f>G168</f>
        <v>12837</v>
      </c>
      <c r="I168" s="31"/>
      <c r="J168" s="31"/>
      <c r="K168" s="31"/>
      <c r="L168" s="31"/>
      <c r="M168" s="34">
        <v>11500</v>
      </c>
      <c r="N168" s="32">
        <f>M168</f>
        <v>11500</v>
      </c>
      <c r="O168" s="32"/>
      <c r="P168" s="32"/>
      <c r="Q168" s="32"/>
      <c r="R168" s="32"/>
      <c r="S168" s="146"/>
      <c r="T168" s="19"/>
      <c r="U168" s="19"/>
      <c r="V168" s="19"/>
    </row>
    <row r="169" spans="1:22" ht="51" customHeight="1">
      <c r="A169" s="145" t="s">
        <v>372</v>
      </c>
      <c r="B169" s="5" t="s">
        <v>786</v>
      </c>
      <c r="C169" s="1" t="s">
        <v>537</v>
      </c>
      <c r="D169" s="1" t="s">
        <v>796</v>
      </c>
      <c r="E169" s="1" t="s">
        <v>707</v>
      </c>
      <c r="F169" s="1"/>
      <c r="G169" s="36">
        <v>5000</v>
      </c>
      <c r="H169" s="2">
        <f>G169</f>
        <v>5000</v>
      </c>
      <c r="I169" s="31"/>
      <c r="J169" s="31"/>
      <c r="K169" s="31"/>
      <c r="L169" s="31"/>
      <c r="M169" s="34">
        <f>G169*0.9</f>
        <v>4500</v>
      </c>
      <c r="N169" s="34">
        <f>H169*0.9</f>
        <v>4500</v>
      </c>
      <c r="O169" s="32"/>
      <c r="P169" s="32"/>
      <c r="Q169" s="32"/>
      <c r="R169" s="32"/>
      <c r="S169" s="146"/>
      <c r="T169" s="19"/>
      <c r="U169" s="19"/>
      <c r="V169" s="19"/>
    </row>
    <row r="170" spans="1:19" s="22" customFormat="1" ht="42" customHeight="1">
      <c r="A170" s="217" t="s">
        <v>425</v>
      </c>
      <c r="B170" s="92" t="s">
        <v>379</v>
      </c>
      <c r="C170" s="39"/>
      <c r="D170" s="39"/>
      <c r="E170" s="39"/>
      <c r="F170" s="39"/>
      <c r="G170" s="140">
        <f>SUM(G171:G175)</f>
        <v>76200</v>
      </c>
      <c r="H170" s="140">
        <f>SUM(H171:H175)</f>
        <v>76200</v>
      </c>
      <c r="I170" s="148"/>
      <c r="J170" s="148"/>
      <c r="K170" s="148"/>
      <c r="L170" s="148"/>
      <c r="M170" s="140">
        <f>SUM(M171:M175)</f>
        <v>12880</v>
      </c>
      <c r="N170" s="140">
        <f>SUM(N171:N175)</f>
        <v>12880</v>
      </c>
      <c r="O170" s="151"/>
      <c r="P170" s="151"/>
      <c r="Q170" s="140"/>
      <c r="R170" s="140"/>
      <c r="S170" s="149"/>
    </row>
    <row r="171" spans="1:22" ht="16.5">
      <c r="A171" s="145" t="s">
        <v>373</v>
      </c>
      <c r="B171" s="44" t="s">
        <v>784</v>
      </c>
      <c r="C171" s="1" t="s">
        <v>519</v>
      </c>
      <c r="D171" s="1" t="s">
        <v>796</v>
      </c>
      <c r="E171" s="7" t="s">
        <v>541</v>
      </c>
      <c r="F171" s="1"/>
      <c r="G171" s="33">
        <v>10000</v>
      </c>
      <c r="H171" s="2">
        <v>10000</v>
      </c>
      <c r="I171" s="31"/>
      <c r="J171" s="31"/>
      <c r="K171" s="31"/>
      <c r="L171" s="31"/>
      <c r="M171" s="34">
        <v>5000</v>
      </c>
      <c r="N171" s="32">
        <f>M171</f>
        <v>5000</v>
      </c>
      <c r="O171" s="32"/>
      <c r="P171" s="32"/>
      <c r="Q171" s="32"/>
      <c r="R171" s="32"/>
      <c r="S171" s="146"/>
      <c r="T171" s="19"/>
      <c r="U171" s="19"/>
      <c r="V171" s="19"/>
    </row>
    <row r="172" spans="1:22" ht="33">
      <c r="A172" s="145" t="s">
        <v>374</v>
      </c>
      <c r="B172" s="44" t="s">
        <v>783</v>
      </c>
      <c r="C172" s="1" t="s">
        <v>791</v>
      </c>
      <c r="D172" s="1" t="s">
        <v>796</v>
      </c>
      <c r="E172" s="7" t="s">
        <v>541</v>
      </c>
      <c r="F172" s="1"/>
      <c r="G172" s="33">
        <v>9000</v>
      </c>
      <c r="H172" s="2">
        <v>9000</v>
      </c>
      <c r="I172" s="31"/>
      <c r="J172" s="31"/>
      <c r="K172" s="31"/>
      <c r="L172" s="31"/>
      <c r="M172" s="34">
        <v>4880</v>
      </c>
      <c r="N172" s="32">
        <f>M172</f>
        <v>4880</v>
      </c>
      <c r="O172" s="32"/>
      <c r="P172" s="32"/>
      <c r="Q172" s="32"/>
      <c r="R172" s="32"/>
      <c r="S172" s="146"/>
      <c r="T172" s="19"/>
      <c r="U172" s="19"/>
      <c r="V172" s="19"/>
    </row>
    <row r="173" spans="1:22" ht="51" customHeight="1">
      <c r="A173" s="145" t="s">
        <v>972</v>
      </c>
      <c r="B173" s="5" t="s">
        <v>399</v>
      </c>
      <c r="C173" s="1" t="s">
        <v>492</v>
      </c>
      <c r="D173" s="1"/>
      <c r="E173" s="1" t="s">
        <v>547</v>
      </c>
      <c r="F173" s="1"/>
      <c r="G173" s="36">
        <v>35200</v>
      </c>
      <c r="H173" s="2">
        <f>G173</f>
        <v>35200</v>
      </c>
      <c r="I173" s="31"/>
      <c r="J173" s="31"/>
      <c r="K173" s="31"/>
      <c r="L173" s="31"/>
      <c r="M173" s="34">
        <v>1000</v>
      </c>
      <c r="N173" s="32">
        <f>M173</f>
        <v>1000</v>
      </c>
      <c r="O173" s="32"/>
      <c r="P173" s="32"/>
      <c r="Q173" s="32"/>
      <c r="R173" s="32"/>
      <c r="S173" s="146"/>
      <c r="T173" s="19"/>
      <c r="U173" s="19"/>
      <c r="V173" s="19"/>
    </row>
    <row r="174" spans="1:22" ht="51" customHeight="1">
      <c r="A174" s="145" t="s">
        <v>973</v>
      </c>
      <c r="B174" s="5" t="s">
        <v>974</v>
      </c>
      <c r="C174" s="1" t="s">
        <v>468</v>
      </c>
      <c r="D174" s="1"/>
      <c r="E174" s="1" t="s">
        <v>547</v>
      </c>
      <c r="F174" s="1"/>
      <c r="G174" s="36">
        <v>12000</v>
      </c>
      <c r="H174" s="2">
        <f>G174</f>
        <v>12000</v>
      </c>
      <c r="I174" s="31"/>
      <c r="J174" s="31"/>
      <c r="K174" s="31"/>
      <c r="L174" s="31"/>
      <c r="M174" s="34">
        <v>1000</v>
      </c>
      <c r="N174" s="32">
        <f>M174</f>
        <v>1000</v>
      </c>
      <c r="O174" s="32"/>
      <c r="P174" s="32"/>
      <c r="Q174" s="32"/>
      <c r="R174" s="32"/>
      <c r="S174" s="146"/>
      <c r="T174" s="19"/>
      <c r="U174" s="19"/>
      <c r="V174" s="19"/>
    </row>
    <row r="175" spans="1:22" ht="48" customHeight="1">
      <c r="A175" s="137">
        <v>26</v>
      </c>
      <c r="B175" s="44" t="s">
        <v>787</v>
      </c>
      <c r="C175" s="1" t="s">
        <v>641</v>
      </c>
      <c r="D175" s="1" t="s">
        <v>796</v>
      </c>
      <c r="E175" s="1" t="s">
        <v>547</v>
      </c>
      <c r="F175" s="1"/>
      <c r="G175" s="33">
        <v>10000</v>
      </c>
      <c r="H175" s="2">
        <f>G175</f>
        <v>10000</v>
      </c>
      <c r="I175" s="31"/>
      <c r="J175" s="31"/>
      <c r="K175" s="31"/>
      <c r="L175" s="31"/>
      <c r="M175" s="34">
        <v>1000</v>
      </c>
      <c r="N175" s="32">
        <f>M175</f>
        <v>1000</v>
      </c>
      <c r="O175" s="32"/>
      <c r="P175" s="32"/>
      <c r="Q175" s="32"/>
      <c r="R175" s="32"/>
      <c r="S175" s="146"/>
      <c r="T175" s="19"/>
      <c r="U175" s="19"/>
      <c r="V175" s="19"/>
    </row>
    <row r="176" spans="1:19" s="20" customFormat="1" ht="45.75" customHeight="1">
      <c r="A176" s="201" t="s">
        <v>798</v>
      </c>
      <c r="B176" s="202" t="s">
        <v>799</v>
      </c>
      <c r="C176" s="203"/>
      <c r="D176" s="203"/>
      <c r="E176" s="203"/>
      <c r="F176" s="203"/>
      <c r="G176" s="207">
        <f>G177+G183</f>
        <v>273259</v>
      </c>
      <c r="H176" s="207">
        <f>H177+H183</f>
        <v>273259</v>
      </c>
      <c r="I176" s="207">
        <f>I177+I183</f>
        <v>26250</v>
      </c>
      <c r="J176" s="207">
        <f>J177+J183</f>
        <v>26250</v>
      </c>
      <c r="K176" s="207">
        <f>K177+K183</f>
        <v>26250</v>
      </c>
      <c r="L176" s="207">
        <f>L177+L183</f>
        <v>26250</v>
      </c>
      <c r="M176" s="207">
        <f>M177+M183</f>
        <v>220000</v>
      </c>
      <c r="N176" s="207">
        <f>N177+N183</f>
        <v>220000</v>
      </c>
      <c r="O176" s="207">
        <f>O177+O183</f>
        <v>32400</v>
      </c>
      <c r="P176" s="207">
        <f>P177+P183</f>
        <v>32400</v>
      </c>
      <c r="Q176" s="207">
        <f>Q177+Q183</f>
        <v>22000</v>
      </c>
      <c r="R176" s="207">
        <f>R177+R183</f>
        <v>22000</v>
      </c>
      <c r="S176" s="208"/>
    </row>
    <row r="177" spans="1:19" s="21" customFormat="1" ht="64.5" customHeight="1">
      <c r="A177" s="86" t="s">
        <v>423</v>
      </c>
      <c r="B177" s="87" t="s">
        <v>424</v>
      </c>
      <c r="C177" s="88"/>
      <c r="D177" s="88"/>
      <c r="E177" s="88"/>
      <c r="F177" s="88"/>
      <c r="G177" s="89">
        <f>G178</f>
        <v>47735</v>
      </c>
      <c r="H177" s="89">
        <f>H178</f>
        <v>47735</v>
      </c>
      <c r="I177" s="89">
        <f>I178</f>
        <v>26250</v>
      </c>
      <c r="J177" s="89">
        <f>J178</f>
        <v>26250</v>
      </c>
      <c r="K177" s="89">
        <f>K178</f>
        <v>26250</v>
      </c>
      <c r="L177" s="89">
        <f>L178</f>
        <v>26250</v>
      </c>
      <c r="M177" s="89">
        <f>M178</f>
        <v>13700</v>
      </c>
      <c r="N177" s="89">
        <f>N178</f>
        <v>13700</v>
      </c>
      <c r="O177" s="89">
        <f>O178</f>
        <v>13000</v>
      </c>
      <c r="P177" s="89">
        <f>P178</f>
        <v>13000</v>
      </c>
      <c r="Q177" s="89"/>
      <c r="R177" s="89"/>
      <c r="S177" s="90"/>
    </row>
    <row r="178" spans="1:19" s="22" customFormat="1" ht="45" customHeight="1">
      <c r="A178" s="91" t="s">
        <v>425</v>
      </c>
      <c r="B178" s="92" t="s">
        <v>426</v>
      </c>
      <c r="C178" s="93"/>
      <c r="D178" s="93"/>
      <c r="E178" s="93"/>
      <c r="F178" s="93"/>
      <c r="G178" s="94">
        <f>SUM(G180:G182)</f>
        <v>47735</v>
      </c>
      <c r="H178" s="94">
        <f>SUM(H180:H182)</f>
        <v>47735</v>
      </c>
      <c r="I178" s="94">
        <f>SUM(I180:I182)</f>
        <v>26250</v>
      </c>
      <c r="J178" s="94">
        <f>SUM(J180:J182)</f>
        <v>26250</v>
      </c>
      <c r="K178" s="94">
        <f>SUM(K180:K182)</f>
        <v>26250</v>
      </c>
      <c r="L178" s="94">
        <f>SUM(L180:L182)</f>
        <v>26250</v>
      </c>
      <c r="M178" s="94">
        <f>SUM(M180:M182)</f>
        <v>13700</v>
      </c>
      <c r="N178" s="94">
        <f>SUM(N180:N182)</f>
        <v>13700</v>
      </c>
      <c r="O178" s="94">
        <f>SUM(O180:O182)</f>
        <v>13000</v>
      </c>
      <c r="P178" s="94">
        <f>SUM(P180:P182)</f>
        <v>13000</v>
      </c>
      <c r="Q178" s="94"/>
      <c r="R178" s="94"/>
      <c r="S178" s="95"/>
    </row>
    <row r="179" spans="1:19" s="23" customFormat="1" ht="27.75" customHeight="1">
      <c r="A179" s="91"/>
      <c r="B179" s="92" t="s">
        <v>427</v>
      </c>
      <c r="C179" s="96"/>
      <c r="D179" s="96"/>
      <c r="E179" s="96"/>
      <c r="F179" s="96"/>
      <c r="G179" s="97"/>
      <c r="H179" s="97"/>
      <c r="I179" s="97"/>
      <c r="J179" s="97"/>
      <c r="K179" s="97"/>
      <c r="L179" s="97"/>
      <c r="M179" s="97"/>
      <c r="N179" s="97"/>
      <c r="O179" s="97"/>
      <c r="P179" s="97"/>
      <c r="Q179" s="97"/>
      <c r="R179" s="97"/>
      <c r="S179" s="97"/>
    </row>
    <row r="180" spans="1:19" s="22" customFormat="1" ht="64.5" customHeight="1">
      <c r="A180" s="91"/>
      <c r="B180" s="98" t="s">
        <v>428</v>
      </c>
      <c r="C180" s="93"/>
      <c r="D180" s="93"/>
      <c r="E180" s="93"/>
      <c r="F180" s="93"/>
      <c r="G180" s="95"/>
      <c r="H180" s="95"/>
      <c r="I180" s="95"/>
      <c r="J180" s="95"/>
      <c r="K180" s="95"/>
      <c r="L180" s="95"/>
      <c r="M180" s="95"/>
      <c r="N180" s="95"/>
      <c r="O180" s="95"/>
      <c r="P180" s="95"/>
      <c r="Q180" s="95"/>
      <c r="R180" s="95"/>
      <c r="S180" s="95"/>
    </row>
    <row r="181" spans="1:22" ht="72" customHeight="1">
      <c r="A181" s="137">
        <v>1</v>
      </c>
      <c r="B181" s="50" t="s">
        <v>800</v>
      </c>
      <c r="C181" s="5" t="s">
        <v>452</v>
      </c>
      <c r="D181" s="1"/>
      <c r="E181" s="1" t="s">
        <v>479</v>
      </c>
      <c r="F181" s="1" t="s">
        <v>802</v>
      </c>
      <c r="G181" s="51">
        <v>13071</v>
      </c>
      <c r="H181" s="2">
        <f>G181</f>
        <v>13071</v>
      </c>
      <c r="I181" s="31">
        <f>J181</f>
        <v>2000</v>
      </c>
      <c r="J181" s="3">
        <v>2000</v>
      </c>
      <c r="K181" s="31">
        <f>L181</f>
        <v>2000</v>
      </c>
      <c r="L181" s="31">
        <f>J181</f>
        <v>2000</v>
      </c>
      <c r="M181" s="34">
        <f>N181</f>
        <v>9700</v>
      </c>
      <c r="N181" s="4">
        <v>9700</v>
      </c>
      <c r="O181" s="32">
        <f>P181</f>
        <v>9000</v>
      </c>
      <c r="P181" s="32">
        <v>9000</v>
      </c>
      <c r="Q181" s="32"/>
      <c r="R181" s="32"/>
      <c r="S181" s="146"/>
      <c r="T181" s="19"/>
      <c r="U181" s="19"/>
      <c r="V181" s="19"/>
    </row>
    <row r="182" spans="1:22" ht="98.25" customHeight="1">
      <c r="A182" s="137">
        <v>2</v>
      </c>
      <c r="B182" s="50" t="s">
        <v>801</v>
      </c>
      <c r="C182" s="5" t="s">
        <v>468</v>
      </c>
      <c r="D182" s="1"/>
      <c r="E182" s="1" t="s">
        <v>479</v>
      </c>
      <c r="F182" s="1" t="s">
        <v>803</v>
      </c>
      <c r="G182" s="30">
        <v>34664</v>
      </c>
      <c r="H182" s="2">
        <f>G182</f>
        <v>34664</v>
      </c>
      <c r="I182" s="31">
        <f>J182</f>
        <v>24250</v>
      </c>
      <c r="J182" s="3">
        <v>24250</v>
      </c>
      <c r="K182" s="31">
        <f>L182</f>
        <v>24250</v>
      </c>
      <c r="L182" s="31">
        <f>J182</f>
        <v>24250</v>
      </c>
      <c r="M182" s="34">
        <f>N182</f>
        <v>4000</v>
      </c>
      <c r="N182" s="4">
        <v>4000</v>
      </c>
      <c r="O182" s="32">
        <f>P182</f>
        <v>4000</v>
      </c>
      <c r="P182" s="32">
        <v>4000</v>
      </c>
      <c r="Q182" s="32"/>
      <c r="R182" s="32"/>
      <c r="S182" s="146"/>
      <c r="T182" s="19"/>
      <c r="U182" s="19"/>
      <c r="V182" s="19"/>
    </row>
    <row r="183" spans="1:19" s="21" customFormat="1" ht="47.25" customHeight="1">
      <c r="A183" s="86" t="s">
        <v>489</v>
      </c>
      <c r="B183" s="87" t="s">
        <v>490</v>
      </c>
      <c r="C183" s="88"/>
      <c r="D183" s="88"/>
      <c r="E183" s="88"/>
      <c r="F183" s="88"/>
      <c r="G183" s="89">
        <f>G184</f>
        <v>225524</v>
      </c>
      <c r="H183" s="89">
        <f>H184</f>
        <v>225524</v>
      </c>
      <c r="I183" s="89"/>
      <c r="J183" s="89"/>
      <c r="K183" s="89"/>
      <c r="L183" s="89"/>
      <c r="M183" s="89">
        <f>M184</f>
        <v>206300</v>
      </c>
      <c r="N183" s="89">
        <f>N184</f>
        <v>206300</v>
      </c>
      <c r="O183" s="89">
        <f>O184</f>
        <v>19400</v>
      </c>
      <c r="P183" s="89">
        <f>P184</f>
        <v>19400</v>
      </c>
      <c r="Q183" s="89">
        <f>Q184</f>
        <v>22000</v>
      </c>
      <c r="R183" s="89">
        <f>R184</f>
        <v>22000</v>
      </c>
      <c r="S183" s="90"/>
    </row>
    <row r="184" spans="1:19" s="24" customFormat="1" ht="60" customHeight="1">
      <c r="A184" s="91" t="s">
        <v>735</v>
      </c>
      <c r="B184" s="92" t="s">
        <v>736</v>
      </c>
      <c r="C184" s="210"/>
      <c r="D184" s="210"/>
      <c r="E184" s="210"/>
      <c r="F184" s="210"/>
      <c r="G184" s="94">
        <f>SUM(G185:G200)</f>
        <v>225524</v>
      </c>
      <c r="H184" s="94">
        <f>SUM(H185:H200)</f>
        <v>225524</v>
      </c>
      <c r="I184" s="139"/>
      <c r="J184" s="139"/>
      <c r="K184" s="139"/>
      <c r="L184" s="139"/>
      <c r="M184" s="94">
        <f>SUM(M185:M200)</f>
        <v>206300</v>
      </c>
      <c r="N184" s="94">
        <f>SUM(N185:N200)</f>
        <v>206300</v>
      </c>
      <c r="O184" s="94">
        <f>SUM(O185:O200)</f>
        <v>19400</v>
      </c>
      <c r="P184" s="94">
        <f>SUM(P185:P200)</f>
        <v>19400</v>
      </c>
      <c r="Q184" s="94">
        <f>SUM(Q185:Q200)</f>
        <v>22000</v>
      </c>
      <c r="R184" s="94">
        <f>SUM(R185:R200)</f>
        <v>22000</v>
      </c>
      <c r="S184" s="139"/>
    </row>
    <row r="185" spans="1:22" ht="115.5">
      <c r="A185" s="137">
        <v>3</v>
      </c>
      <c r="B185" s="5" t="s">
        <v>804</v>
      </c>
      <c r="C185" s="1" t="s">
        <v>809</v>
      </c>
      <c r="D185" s="1" t="s">
        <v>813</v>
      </c>
      <c r="E185" s="1">
        <v>2016</v>
      </c>
      <c r="F185" s="1" t="s">
        <v>818</v>
      </c>
      <c r="G185" s="2">
        <v>16701</v>
      </c>
      <c r="H185" s="2">
        <f>G185</f>
        <v>16701</v>
      </c>
      <c r="I185" s="31"/>
      <c r="J185" s="31"/>
      <c r="K185" s="31"/>
      <c r="L185" s="31"/>
      <c r="M185" s="34">
        <f>N185</f>
        <v>15270</v>
      </c>
      <c r="N185" s="4">
        <v>15270</v>
      </c>
      <c r="O185" s="32">
        <f>P185</f>
        <v>5000</v>
      </c>
      <c r="P185" s="32">
        <v>5000</v>
      </c>
      <c r="Q185" s="32"/>
      <c r="R185" s="32"/>
      <c r="S185" s="146"/>
      <c r="T185" s="19"/>
      <c r="U185" s="19"/>
      <c r="V185" s="19"/>
    </row>
    <row r="186" spans="1:22" ht="140.25" customHeight="1">
      <c r="A186" s="137">
        <v>4</v>
      </c>
      <c r="B186" s="5" t="s">
        <v>805</v>
      </c>
      <c r="C186" s="1" t="s">
        <v>810</v>
      </c>
      <c r="D186" s="1" t="s">
        <v>814</v>
      </c>
      <c r="E186" s="1">
        <v>2016</v>
      </c>
      <c r="F186" s="1" t="s">
        <v>819</v>
      </c>
      <c r="G186" s="2">
        <v>8080</v>
      </c>
      <c r="H186" s="2">
        <f>G186</f>
        <v>8080</v>
      </c>
      <c r="I186" s="31"/>
      <c r="J186" s="31"/>
      <c r="K186" s="31"/>
      <c r="L186" s="31"/>
      <c r="M186" s="34">
        <f>N186</f>
        <v>7700</v>
      </c>
      <c r="N186" s="4">
        <v>7700</v>
      </c>
      <c r="O186" s="32">
        <f>P186</f>
        <v>3000</v>
      </c>
      <c r="P186" s="32">
        <v>3000</v>
      </c>
      <c r="Q186" s="32">
        <f>R186</f>
        <v>4000</v>
      </c>
      <c r="R186" s="32">
        <v>4000</v>
      </c>
      <c r="S186" s="146"/>
      <c r="T186" s="19"/>
      <c r="U186" s="19"/>
      <c r="V186" s="19"/>
    </row>
    <row r="187" spans="1:22" ht="66">
      <c r="A187" s="137">
        <v>5</v>
      </c>
      <c r="B187" s="5" t="s">
        <v>806</v>
      </c>
      <c r="C187" s="1" t="s">
        <v>811</v>
      </c>
      <c r="D187" s="1" t="s">
        <v>815</v>
      </c>
      <c r="E187" s="1">
        <v>2016</v>
      </c>
      <c r="F187" s="1" t="s">
        <v>820</v>
      </c>
      <c r="G187" s="2">
        <v>15084</v>
      </c>
      <c r="H187" s="2">
        <f>G187</f>
        <v>15084</v>
      </c>
      <c r="I187" s="31"/>
      <c r="J187" s="31"/>
      <c r="K187" s="31"/>
      <c r="L187" s="31"/>
      <c r="M187" s="34">
        <f>N187</f>
        <v>13710</v>
      </c>
      <c r="N187" s="4">
        <v>13710</v>
      </c>
      <c r="O187" s="32">
        <f>P187</f>
        <v>7000</v>
      </c>
      <c r="P187" s="32">
        <v>7000</v>
      </c>
      <c r="Q187" s="32"/>
      <c r="R187" s="32"/>
      <c r="S187" s="146"/>
      <c r="T187" s="19"/>
      <c r="U187" s="19"/>
      <c r="V187" s="19"/>
    </row>
    <row r="188" spans="1:22" ht="58.5" customHeight="1">
      <c r="A188" s="137">
        <v>6</v>
      </c>
      <c r="B188" s="44" t="s">
        <v>807</v>
      </c>
      <c r="C188" s="1" t="s">
        <v>812</v>
      </c>
      <c r="D188" s="1" t="s">
        <v>816</v>
      </c>
      <c r="E188" s="1">
        <v>2016</v>
      </c>
      <c r="F188" s="1" t="s">
        <v>821</v>
      </c>
      <c r="G188" s="2">
        <v>1992</v>
      </c>
      <c r="H188" s="2">
        <f>G188</f>
        <v>1992</v>
      </c>
      <c r="I188" s="31"/>
      <c r="J188" s="31"/>
      <c r="K188" s="31"/>
      <c r="L188" s="31"/>
      <c r="M188" s="34">
        <f>N188</f>
        <v>1720</v>
      </c>
      <c r="N188" s="4">
        <v>1720</v>
      </c>
      <c r="O188" s="32">
        <f>P188</f>
        <v>1400</v>
      </c>
      <c r="P188" s="32">
        <v>1400</v>
      </c>
      <c r="Q188" s="32"/>
      <c r="R188" s="32"/>
      <c r="S188" s="146"/>
      <c r="T188" s="19"/>
      <c r="U188" s="19"/>
      <c r="V188" s="19"/>
    </row>
    <row r="189" spans="1:22" ht="90" customHeight="1">
      <c r="A189" s="137">
        <v>7</v>
      </c>
      <c r="B189" s="5" t="s">
        <v>808</v>
      </c>
      <c r="C189" s="1" t="s">
        <v>812</v>
      </c>
      <c r="D189" s="1" t="s">
        <v>817</v>
      </c>
      <c r="E189" s="1">
        <v>2016</v>
      </c>
      <c r="F189" s="1" t="s">
        <v>822</v>
      </c>
      <c r="G189" s="49">
        <v>3500</v>
      </c>
      <c r="H189" s="2">
        <f>G189</f>
        <v>3500</v>
      </c>
      <c r="I189" s="31"/>
      <c r="J189" s="31"/>
      <c r="K189" s="31"/>
      <c r="L189" s="31"/>
      <c r="M189" s="34">
        <f>N189</f>
        <v>3440</v>
      </c>
      <c r="N189" s="4">
        <v>3440</v>
      </c>
      <c r="O189" s="32">
        <f>P189</f>
        <v>3000</v>
      </c>
      <c r="P189" s="32">
        <v>3000</v>
      </c>
      <c r="Q189" s="32"/>
      <c r="R189" s="32"/>
      <c r="S189" s="146"/>
      <c r="T189" s="19"/>
      <c r="U189" s="19"/>
      <c r="V189" s="19"/>
    </row>
    <row r="190" spans="1:22" ht="82.5">
      <c r="A190" s="137">
        <v>8</v>
      </c>
      <c r="B190" s="44" t="s">
        <v>823</v>
      </c>
      <c r="C190" s="1" t="s">
        <v>826</v>
      </c>
      <c r="D190" s="1" t="s">
        <v>528</v>
      </c>
      <c r="E190" s="1">
        <v>2017</v>
      </c>
      <c r="F190" s="1" t="s">
        <v>831</v>
      </c>
      <c r="G190" s="33">
        <v>4905</v>
      </c>
      <c r="H190" s="2">
        <f>G190</f>
        <v>4905</v>
      </c>
      <c r="I190" s="31"/>
      <c r="J190" s="31"/>
      <c r="K190" s="31"/>
      <c r="L190" s="31"/>
      <c r="M190" s="34">
        <f>N190</f>
        <v>4660</v>
      </c>
      <c r="N190" s="4">
        <v>4660</v>
      </c>
      <c r="O190" s="32"/>
      <c r="P190" s="32"/>
      <c r="Q190" s="32">
        <f>R190</f>
        <v>4000</v>
      </c>
      <c r="R190" s="32">
        <v>4000</v>
      </c>
      <c r="S190" s="146"/>
      <c r="T190" s="19"/>
      <c r="U190" s="19"/>
      <c r="V190" s="19"/>
    </row>
    <row r="191" spans="1:22" ht="132">
      <c r="A191" s="137">
        <v>9</v>
      </c>
      <c r="B191" s="44" t="s">
        <v>824</v>
      </c>
      <c r="C191" s="1" t="s">
        <v>827</v>
      </c>
      <c r="D191" s="1" t="s">
        <v>829</v>
      </c>
      <c r="E191" s="1" t="s">
        <v>511</v>
      </c>
      <c r="F191" s="1" t="s">
        <v>832</v>
      </c>
      <c r="G191" s="33">
        <v>9852</v>
      </c>
      <c r="H191" s="2">
        <f>G191</f>
        <v>9852</v>
      </c>
      <c r="I191" s="31"/>
      <c r="J191" s="31"/>
      <c r="K191" s="31"/>
      <c r="L191" s="31"/>
      <c r="M191" s="34">
        <f>N191</f>
        <v>8960</v>
      </c>
      <c r="N191" s="4">
        <v>8960</v>
      </c>
      <c r="O191" s="32"/>
      <c r="P191" s="32"/>
      <c r="Q191" s="32">
        <f>R191</f>
        <v>8000</v>
      </c>
      <c r="R191" s="32">
        <v>8000</v>
      </c>
      <c r="S191" s="146"/>
      <c r="T191" s="19"/>
      <c r="U191" s="19"/>
      <c r="V191" s="19"/>
    </row>
    <row r="192" spans="1:22" ht="264">
      <c r="A192" s="137">
        <v>10</v>
      </c>
      <c r="B192" s="44" t="s">
        <v>825</v>
      </c>
      <c r="C192" s="1" t="s">
        <v>828</v>
      </c>
      <c r="D192" s="1" t="s">
        <v>830</v>
      </c>
      <c r="E192" s="1" t="s">
        <v>511</v>
      </c>
      <c r="F192" s="1" t="s">
        <v>833</v>
      </c>
      <c r="G192" s="33">
        <v>10021</v>
      </c>
      <c r="H192" s="2">
        <f>G192</f>
        <v>10021</v>
      </c>
      <c r="I192" s="31"/>
      <c r="J192" s="31"/>
      <c r="K192" s="31"/>
      <c r="L192" s="31"/>
      <c r="M192" s="34">
        <f>N192</f>
        <v>9110</v>
      </c>
      <c r="N192" s="4">
        <v>9110</v>
      </c>
      <c r="O192" s="32"/>
      <c r="P192" s="32"/>
      <c r="Q192" s="32">
        <f>R192</f>
        <v>6000</v>
      </c>
      <c r="R192" s="32">
        <v>6000</v>
      </c>
      <c r="S192" s="146"/>
      <c r="T192" s="19"/>
      <c r="U192" s="19"/>
      <c r="V192" s="19"/>
    </row>
    <row r="193" spans="1:22" ht="166.5" customHeight="1">
      <c r="A193" s="137">
        <v>11</v>
      </c>
      <c r="B193" s="44" t="s">
        <v>527</v>
      </c>
      <c r="C193" s="1" t="s">
        <v>475</v>
      </c>
      <c r="D193" s="1" t="s">
        <v>985</v>
      </c>
      <c r="E193" s="1" t="s">
        <v>494</v>
      </c>
      <c r="F193" s="1"/>
      <c r="G193" s="33">
        <f>H193</f>
        <v>14850</v>
      </c>
      <c r="H193" s="2">
        <v>14850</v>
      </c>
      <c r="I193" s="31"/>
      <c r="J193" s="31"/>
      <c r="K193" s="31"/>
      <c r="L193" s="31"/>
      <c r="M193" s="32">
        <f>N193</f>
        <v>13500</v>
      </c>
      <c r="N193" s="4">
        <v>13500</v>
      </c>
      <c r="O193" s="142"/>
      <c r="P193" s="142"/>
      <c r="Q193" s="32"/>
      <c r="R193" s="32"/>
      <c r="S193" s="219"/>
      <c r="T193" s="19"/>
      <c r="U193" s="19"/>
      <c r="V193" s="19"/>
    </row>
    <row r="194" spans="1:22" ht="90" customHeight="1">
      <c r="A194" s="137">
        <v>12</v>
      </c>
      <c r="B194" s="5" t="s">
        <v>834</v>
      </c>
      <c r="C194" s="1" t="s">
        <v>835</v>
      </c>
      <c r="D194" s="1" t="s">
        <v>836</v>
      </c>
      <c r="E194" s="1" t="s">
        <v>797</v>
      </c>
      <c r="F194" s="1"/>
      <c r="G194" s="36">
        <v>12000</v>
      </c>
      <c r="H194" s="2">
        <f>G194</f>
        <v>12000</v>
      </c>
      <c r="I194" s="31"/>
      <c r="J194" s="31"/>
      <c r="K194" s="31"/>
      <c r="L194" s="31"/>
      <c r="M194" s="34">
        <f>N194</f>
        <v>12000</v>
      </c>
      <c r="N194" s="32">
        <v>12000</v>
      </c>
      <c r="O194" s="32"/>
      <c r="P194" s="32"/>
      <c r="Q194" s="32"/>
      <c r="R194" s="32"/>
      <c r="S194" s="146"/>
      <c r="T194" s="19"/>
      <c r="U194" s="19"/>
      <c r="V194" s="19"/>
    </row>
    <row r="195" spans="1:22" ht="53.25" customHeight="1">
      <c r="A195" s="137">
        <v>13</v>
      </c>
      <c r="B195" s="5" t="s">
        <v>529</v>
      </c>
      <c r="C195" s="1"/>
      <c r="D195" s="1"/>
      <c r="E195" s="1" t="s">
        <v>494</v>
      </c>
      <c r="F195" s="1"/>
      <c r="G195" s="33">
        <f>H195</f>
        <v>60000</v>
      </c>
      <c r="H195" s="36">
        <v>60000</v>
      </c>
      <c r="I195" s="31"/>
      <c r="J195" s="31"/>
      <c r="K195" s="31"/>
      <c r="L195" s="31"/>
      <c r="M195" s="34">
        <f>N195</f>
        <v>53700</v>
      </c>
      <c r="N195" s="4">
        <f>54500-800</f>
        <v>53700</v>
      </c>
      <c r="O195" s="32"/>
      <c r="P195" s="32"/>
      <c r="Q195" s="32"/>
      <c r="R195" s="32"/>
      <c r="S195" s="146"/>
      <c r="T195" s="19"/>
      <c r="U195" s="19"/>
      <c r="V195" s="19"/>
    </row>
    <row r="196" spans="1:22" ht="99.75" customHeight="1">
      <c r="A196" s="137">
        <v>14</v>
      </c>
      <c r="B196" s="5" t="s">
        <v>837</v>
      </c>
      <c r="C196" s="1"/>
      <c r="D196" s="1"/>
      <c r="E196" s="1" t="s">
        <v>494</v>
      </c>
      <c r="F196" s="1"/>
      <c r="G196" s="33">
        <f>H196</f>
        <v>30000</v>
      </c>
      <c r="H196" s="36">
        <v>30000</v>
      </c>
      <c r="I196" s="31"/>
      <c r="J196" s="31"/>
      <c r="K196" s="31"/>
      <c r="L196" s="31"/>
      <c r="M196" s="34">
        <f>N196</f>
        <v>27200</v>
      </c>
      <c r="N196" s="4">
        <v>27200</v>
      </c>
      <c r="O196" s="32"/>
      <c r="P196" s="32"/>
      <c r="Q196" s="32"/>
      <c r="R196" s="32"/>
      <c r="S196" s="146"/>
      <c r="T196" s="19"/>
      <c r="U196" s="19"/>
      <c r="V196" s="19"/>
    </row>
    <row r="197" spans="1:22" ht="192.75" customHeight="1">
      <c r="A197" s="137">
        <v>15</v>
      </c>
      <c r="B197" s="5" t="s">
        <v>838</v>
      </c>
      <c r="C197" s="1"/>
      <c r="D197" s="1" t="s">
        <v>842</v>
      </c>
      <c r="E197" s="1" t="s">
        <v>494</v>
      </c>
      <c r="F197" s="1"/>
      <c r="G197" s="33">
        <f>H197</f>
        <v>2039</v>
      </c>
      <c r="H197" s="36">
        <v>2039</v>
      </c>
      <c r="I197" s="31"/>
      <c r="J197" s="31"/>
      <c r="K197" s="31"/>
      <c r="L197" s="31"/>
      <c r="M197" s="34">
        <f>N197</f>
        <v>1950</v>
      </c>
      <c r="N197" s="4">
        <v>1950</v>
      </c>
      <c r="O197" s="32"/>
      <c r="P197" s="32"/>
      <c r="Q197" s="32"/>
      <c r="R197" s="32"/>
      <c r="S197" s="146"/>
      <c r="T197" s="19"/>
      <c r="U197" s="19"/>
      <c r="V197" s="19"/>
    </row>
    <row r="198" spans="1:22" ht="148.5">
      <c r="A198" s="137">
        <v>16</v>
      </c>
      <c r="B198" s="5" t="s">
        <v>839</v>
      </c>
      <c r="C198" s="1"/>
      <c r="D198" s="1" t="s">
        <v>843</v>
      </c>
      <c r="E198" s="1" t="s">
        <v>494</v>
      </c>
      <c r="F198" s="1"/>
      <c r="G198" s="33">
        <f>H198</f>
        <v>1500</v>
      </c>
      <c r="H198" s="36">
        <v>1500</v>
      </c>
      <c r="I198" s="31"/>
      <c r="J198" s="31"/>
      <c r="K198" s="31"/>
      <c r="L198" s="31"/>
      <c r="M198" s="34">
        <f>N198</f>
        <v>1420</v>
      </c>
      <c r="N198" s="4">
        <v>1420</v>
      </c>
      <c r="O198" s="32"/>
      <c r="P198" s="32"/>
      <c r="Q198" s="32"/>
      <c r="R198" s="32"/>
      <c r="S198" s="146"/>
      <c r="T198" s="19"/>
      <c r="U198" s="19"/>
      <c r="V198" s="19"/>
    </row>
    <row r="199" spans="1:22" ht="159" customHeight="1">
      <c r="A199" s="137">
        <v>17</v>
      </c>
      <c r="B199" s="5" t="s">
        <v>840</v>
      </c>
      <c r="C199" s="1"/>
      <c r="D199" s="1" t="s">
        <v>844</v>
      </c>
      <c r="E199" s="1" t="s">
        <v>494</v>
      </c>
      <c r="F199" s="1"/>
      <c r="G199" s="33">
        <f>H199</f>
        <v>5000</v>
      </c>
      <c r="H199" s="36">
        <v>5000</v>
      </c>
      <c r="I199" s="31"/>
      <c r="J199" s="31"/>
      <c r="K199" s="31"/>
      <c r="L199" s="31"/>
      <c r="M199" s="34">
        <f>N199</f>
        <v>4760</v>
      </c>
      <c r="N199" s="4">
        <v>4760</v>
      </c>
      <c r="O199" s="32"/>
      <c r="P199" s="32"/>
      <c r="Q199" s="32"/>
      <c r="R199" s="32"/>
      <c r="S199" s="146"/>
      <c r="T199" s="19"/>
      <c r="U199" s="19"/>
      <c r="V199" s="19"/>
    </row>
    <row r="200" spans="1:22" ht="81" customHeight="1">
      <c r="A200" s="137">
        <v>18</v>
      </c>
      <c r="B200" s="5" t="s">
        <v>841</v>
      </c>
      <c r="C200" s="1"/>
      <c r="D200" s="1"/>
      <c r="E200" s="1" t="s">
        <v>572</v>
      </c>
      <c r="F200" s="1"/>
      <c r="G200" s="33">
        <f>H200</f>
        <v>30000</v>
      </c>
      <c r="H200" s="36">
        <v>30000</v>
      </c>
      <c r="I200" s="31"/>
      <c r="J200" s="31"/>
      <c r="K200" s="31"/>
      <c r="L200" s="31"/>
      <c r="M200" s="34">
        <f>N200</f>
        <v>27200</v>
      </c>
      <c r="N200" s="4">
        <v>27200</v>
      </c>
      <c r="O200" s="32"/>
      <c r="P200" s="32"/>
      <c r="Q200" s="32"/>
      <c r="R200" s="32"/>
      <c r="S200" s="146"/>
      <c r="T200" s="19"/>
      <c r="U200" s="19"/>
      <c r="V200" s="19"/>
    </row>
    <row r="201" spans="1:19" s="20" customFormat="1" ht="45.75" customHeight="1">
      <c r="A201" s="201" t="s">
        <v>845</v>
      </c>
      <c r="B201" s="202" t="s">
        <v>846</v>
      </c>
      <c r="C201" s="203"/>
      <c r="D201" s="203"/>
      <c r="E201" s="203"/>
      <c r="F201" s="203"/>
      <c r="G201" s="207">
        <f>G202+G210</f>
        <v>429750</v>
      </c>
      <c r="H201" s="207">
        <f>H202+H210</f>
        <v>394750</v>
      </c>
      <c r="I201" s="207">
        <f>I202+I210</f>
        <v>121703</v>
      </c>
      <c r="J201" s="207">
        <f>J202+J210</f>
        <v>91682</v>
      </c>
      <c r="K201" s="207">
        <f>K202+K210</f>
        <v>121703</v>
      </c>
      <c r="L201" s="207">
        <f>L202+L210</f>
        <v>91682</v>
      </c>
      <c r="M201" s="207">
        <f>M202+M210</f>
        <v>150000</v>
      </c>
      <c r="N201" s="207">
        <f>N202+N210</f>
        <v>150000</v>
      </c>
      <c r="O201" s="207">
        <f>O202+O210</f>
        <v>17260</v>
      </c>
      <c r="P201" s="207">
        <f>P202+P210</f>
        <v>17260</v>
      </c>
      <c r="Q201" s="207">
        <f>Q202+Q210</f>
        <v>25000</v>
      </c>
      <c r="R201" s="207">
        <f>R202+R210</f>
        <v>25000</v>
      </c>
      <c r="S201" s="208"/>
    </row>
    <row r="202" spans="1:19" s="21" customFormat="1" ht="62.25" customHeight="1">
      <c r="A202" s="86" t="s">
        <v>423</v>
      </c>
      <c r="B202" s="87" t="s">
        <v>424</v>
      </c>
      <c r="C202" s="88"/>
      <c r="D202" s="88"/>
      <c r="E202" s="88"/>
      <c r="F202" s="88"/>
      <c r="G202" s="89">
        <f>G203</f>
        <v>285000</v>
      </c>
      <c r="H202" s="89">
        <f>H203</f>
        <v>250000</v>
      </c>
      <c r="I202" s="89">
        <f>I203</f>
        <v>121703</v>
      </c>
      <c r="J202" s="89">
        <f>J203</f>
        <v>91682</v>
      </c>
      <c r="K202" s="89">
        <f>K203</f>
        <v>121703</v>
      </c>
      <c r="L202" s="89">
        <f>L203</f>
        <v>91682</v>
      </c>
      <c r="M202" s="89">
        <f>M203</f>
        <v>25000</v>
      </c>
      <c r="N202" s="89">
        <f>N203</f>
        <v>25000</v>
      </c>
      <c r="O202" s="89">
        <f>O203</f>
        <v>7260</v>
      </c>
      <c r="P202" s="89">
        <f>P203</f>
        <v>7260</v>
      </c>
      <c r="Q202" s="89">
        <f>Q203</f>
        <v>15000</v>
      </c>
      <c r="R202" s="89">
        <f>R203</f>
        <v>15000</v>
      </c>
      <c r="S202" s="90"/>
    </row>
    <row r="203" spans="1:19" s="22" customFormat="1" ht="42.75" customHeight="1">
      <c r="A203" s="91" t="s">
        <v>425</v>
      </c>
      <c r="B203" s="92" t="s">
        <v>426</v>
      </c>
      <c r="C203" s="93"/>
      <c r="D203" s="93"/>
      <c r="E203" s="93"/>
      <c r="F203" s="93"/>
      <c r="G203" s="94">
        <f>G206</f>
        <v>285000</v>
      </c>
      <c r="H203" s="94">
        <f>H206</f>
        <v>250000</v>
      </c>
      <c r="I203" s="94">
        <f>I206</f>
        <v>121703</v>
      </c>
      <c r="J203" s="94">
        <f>J206</f>
        <v>91682</v>
      </c>
      <c r="K203" s="94">
        <f>K206</f>
        <v>121703</v>
      </c>
      <c r="L203" s="94">
        <f>L206</f>
        <v>91682</v>
      </c>
      <c r="M203" s="94">
        <f>M206</f>
        <v>25000</v>
      </c>
      <c r="N203" s="94">
        <f>N206</f>
        <v>25000</v>
      </c>
      <c r="O203" s="94">
        <f>O206</f>
        <v>7260</v>
      </c>
      <c r="P203" s="94">
        <f>P206</f>
        <v>7260</v>
      </c>
      <c r="Q203" s="94">
        <f>Q206</f>
        <v>15000</v>
      </c>
      <c r="R203" s="94">
        <f>R206</f>
        <v>15000</v>
      </c>
      <c r="S203" s="95"/>
    </row>
    <row r="204" spans="1:19" s="23" customFormat="1" ht="28.5" customHeight="1">
      <c r="A204" s="91"/>
      <c r="B204" s="92" t="s">
        <v>427</v>
      </c>
      <c r="C204" s="96"/>
      <c r="D204" s="96"/>
      <c r="E204" s="96"/>
      <c r="F204" s="96"/>
      <c r="G204" s="97"/>
      <c r="H204" s="97"/>
      <c r="I204" s="97"/>
      <c r="J204" s="97"/>
      <c r="K204" s="97"/>
      <c r="L204" s="97"/>
      <c r="M204" s="97"/>
      <c r="N204" s="97"/>
      <c r="O204" s="97"/>
      <c r="P204" s="97"/>
      <c r="Q204" s="97"/>
      <c r="R204" s="97"/>
      <c r="S204" s="97"/>
    </row>
    <row r="205" spans="1:19" s="22" customFormat="1" ht="60" customHeight="1">
      <c r="A205" s="91"/>
      <c r="B205" s="98" t="s">
        <v>428</v>
      </c>
      <c r="C205" s="93"/>
      <c r="D205" s="93"/>
      <c r="E205" s="93"/>
      <c r="F205" s="93"/>
      <c r="G205" s="95"/>
      <c r="H205" s="95"/>
      <c r="I205" s="95"/>
      <c r="J205" s="95"/>
      <c r="K205" s="95"/>
      <c r="L205" s="95"/>
      <c r="M205" s="95"/>
      <c r="N205" s="95"/>
      <c r="O205" s="95"/>
      <c r="P205" s="95"/>
      <c r="Q205" s="95"/>
      <c r="R205" s="95"/>
      <c r="S205" s="95"/>
    </row>
    <row r="206" spans="1:22" ht="115.5">
      <c r="A206" s="137">
        <v>1</v>
      </c>
      <c r="B206" s="5" t="s">
        <v>847</v>
      </c>
      <c r="C206" s="1" t="s">
        <v>851</v>
      </c>
      <c r="D206" s="1"/>
      <c r="E206" s="1" t="s">
        <v>853</v>
      </c>
      <c r="F206" s="1" t="s">
        <v>855</v>
      </c>
      <c r="G206" s="36">
        <v>285000</v>
      </c>
      <c r="H206" s="36">
        <v>250000</v>
      </c>
      <c r="I206" s="3">
        <f>84521+18538+13290+5003+351</f>
        <v>121703</v>
      </c>
      <c r="J206" s="3">
        <f>84521-30021+18538+13290+5003+351</f>
        <v>91682</v>
      </c>
      <c r="K206" s="31">
        <f>I206</f>
        <v>121703</v>
      </c>
      <c r="L206" s="3">
        <f>J206</f>
        <v>91682</v>
      </c>
      <c r="M206" s="34">
        <f>N206</f>
        <v>25000</v>
      </c>
      <c r="N206" s="4">
        <v>25000</v>
      </c>
      <c r="O206" s="32">
        <v>7260</v>
      </c>
      <c r="P206" s="32">
        <v>7260</v>
      </c>
      <c r="Q206" s="32">
        <f>R206</f>
        <v>15000</v>
      </c>
      <c r="R206" s="32">
        <v>15000</v>
      </c>
      <c r="S206" s="146"/>
      <c r="T206" s="19"/>
      <c r="U206" s="19"/>
      <c r="V206" s="19"/>
    </row>
    <row r="207" spans="1:22" ht="47.25">
      <c r="A207" s="137"/>
      <c r="B207" s="52" t="s">
        <v>848</v>
      </c>
      <c r="C207" s="54" t="s">
        <v>430</v>
      </c>
      <c r="D207" s="55" t="s">
        <v>852</v>
      </c>
      <c r="E207" s="40">
        <v>2016</v>
      </c>
      <c r="F207" s="54" t="s">
        <v>856</v>
      </c>
      <c r="G207" s="57">
        <v>1360</v>
      </c>
      <c r="H207" s="36"/>
      <c r="I207" s="31">
        <f>J207</f>
        <v>300</v>
      </c>
      <c r="J207" s="59">
        <v>300</v>
      </c>
      <c r="K207" s="31">
        <f>L207</f>
        <v>300</v>
      </c>
      <c r="L207" s="59">
        <v>300</v>
      </c>
      <c r="M207" s="34">
        <f>N207</f>
        <v>300</v>
      </c>
      <c r="N207" s="43">
        <f>I207</f>
        <v>300</v>
      </c>
      <c r="O207" s="32">
        <f>P207</f>
        <v>1060</v>
      </c>
      <c r="P207" s="32">
        <v>1060</v>
      </c>
      <c r="Q207" s="32"/>
      <c r="R207" s="32"/>
      <c r="S207" s="146"/>
      <c r="T207" s="19"/>
      <c r="U207" s="19"/>
      <c r="V207" s="19"/>
    </row>
    <row r="208" spans="1:22" ht="110.25">
      <c r="A208" s="137"/>
      <c r="B208" s="53" t="s">
        <v>849</v>
      </c>
      <c r="C208" s="54" t="s">
        <v>430</v>
      </c>
      <c r="D208" s="1"/>
      <c r="E208" s="54" t="s">
        <v>854</v>
      </c>
      <c r="F208" s="56" t="s">
        <v>857</v>
      </c>
      <c r="G208" s="58">
        <v>17941</v>
      </c>
      <c r="H208" s="2"/>
      <c r="I208" s="31">
        <f>J208</f>
        <v>10150</v>
      </c>
      <c r="J208" s="58">
        <f>9000+1150</f>
        <v>10150</v>
      </c>
      <c r="K208" s="31">
        <f>L208</f>
        <v>10150</v>
      </c>
      <c r="L208" s="58">
        <f>9000+1150</f>
        <v>10150</v>
      </c>
      <c r="M208" s="34">
        <f>N208</f>
        <v>7790</v>
      </c>
      <c r="N208" s="43">
        <v>7790</v>
      </c>
      <c r="O208" s="32">
        <f>P208</f>
        <v>3000</v>
      </c>
      <c r="P208" s="32">
        <v>3000</v>
      </c>
      <c r="Q208" s="32"/>
      <c r="R208" s="32"/>
      <c r="S208" s="146"/>
      <c r="T208" s="19"/>
      <c r="U208" s="19"/>
      <c r="V208" s="19"/>
    </row>
    <row r="209" spans="1:22" ht="47.25">
      <c r="A209" s="137"/>
      <c r="B209" s="52" t="s">
        <v>850</v>
      </c>
      <c r="C209" s="54" t="s">
        <v>430</v>
      </c>
      <c r="D209" s="1"/>
      <c r="E209" s="40">
        <v>2016</v>
      </c>
      <c r="F209" s="54" t="s">
        <v>858</v>
      </c>
      <c r="G209" s="58">
        <v>3067</v>
      </c>
      <c r="H209" s="2"/>
      <c r="I209" s="31"/>
      <c r="J209" s="31"/>
      <c r="K209" s="31"/>
      <c r="L209" s="31"/>
      <c r="M209" s="34">
        <f>N209</f>
        <v>3100</v>
      </c>
      <c r="N209" s="43">
        <v>3100</v>
      </c>
      <c r="O209" s="32">
        <f>P209</f>
        <v>2700</v>
      </c>
      <c r="P209" s="32">
        <v>2700</v>
      </c>
      <c r="Q209" s="32"/>
      <c r="R209" s="32"/>
      <c r="S209" s="146"/>
      <c r="T209" s="19"/>
      <c r="U209" s="19"/>
      <c r="V209" s="19"/>
    </row>
    <row r="210" spans="1:19" s="21" customFormat="1" ht="48" customHeight="1">
      <c r="A210" s="86" t="s">
        <v>489</v>
      </c>
      <c r="B210" s="87" t="s">
        <v>490</v>
      </c>
      <c r="C210" s="88"/>
      <c r="D210" s="88"/>
      <c r="E210" s="88"/>
      <c r="F210" s="88"/>
      <c r="G210" s="89">
        <f>G211</f>
        <v>144750</v>
      </c>
      <c r="H210" s="89">
        <f>H211</f>
        <v>144750</v>
      </c>
      <c r="I210" s="89"/>
      <c r="J210" s="89"/>
      <c r="K210" s="89"/>
      <c r="L210" s="89"/>
      <c r="M210" s="89">
        <f>M211</f>
        <v>125000</v>
      </c>
      <c r="N210" s="89">
        <f>N211</f>
        <v>125000</v>
      </c>
      <c r="O210" s="89">
        <f>O211</f>
        <v>10000</v>
      </c>
      <c r="P210" s="89">
        <f>P211</f>
        <v>10000</v>
      </c>
      <c r="Q210" s="89">
        <f>Q211</f>
        <v>10000</v>
      </c>
      <c r="R210" s="89">
        <f>R211</f>
        <v>10000</v>
      </c>
      <c r="S210" s="90"/>
    </row>
    <row r="211" spans="1:19" s="24" customFormat="1" ht="58.5" customHeight="1">
      <c r="A211" s="91" t="s">
        <v>735</v>
      </c>
      <c r="B211" s="92" t="s">
        <v>736</v>
      </c>
      <c r="C211" s="210"/>
      <c r="D211" s="210"/>
      <c r="E211" s="210"/>
      <c r="F211" s="210"/>
      <c r="G211" s="94">
        <f>SUM(G212:G217)</f>
        <v>144750</v>
      </c>
      <c r="H211" s="94">
        <f>SUM(H212:H217)</f>
        <v>144750</v>
      </c>
      <c r="I211" s="139"/>
      <c r="J211" s="139"/>
      <c r="K211" s="139"/>
      <c r="L211" s="139"/>
      <c r="M211" s="94">
        <f>SUM(M212:M217)</f>
        <v>125000</v>
      </c>
      <c r="N211" s="94">
        <f>SUM(N212:N217)</f>
        <v>125000</v>
      </c>
      <c r="O211" s="94">
        <f>SUM(O212:O217)</f>
        <v>10000</v>
      </c>
      <c r="P211" s="94">
        <f>SUM(P212:P217)</f>
        <v>10000</v>
      </c>
      <c r="Q211" s="94">
        <f>SUM(Q212:Q217)</f>
        <v>10000</v>
      </c>
      <c r="R211" s="94">
        <f>SUM(R212:R217)</f>
        <v>10000</v>
      </c>
      <c r="S211" s="139"/>
    </row>
    <row r="212" spans="1:22" ht="47.25" customHeight="1">
      <c r="A212" s="137">
        <v>2</v>
      </c>
      <c r="B212" s="5" t="s">
        <v>859</v>
      </c>
      <c r="C212" s="1" t="s">
        <v>864</v>
      </c>
      <c r="D212" s="1"/>
      <c r="E212" s="1" t="s">
        <v>572</v>
      </c>
      <c r="F212" s="1"/>
      <c r="G212" s="36">
        <v>22800</v>
      </c>
      <c r="H212" s="2">
        <f>G212</f>
        <v>22800</v>
      </c>
      <c r="I212" s="31"/>
      <c r="J212" s="31"/>
      <c r="K212" s="31"/>
      <c r="L212" s="31"/>
      <c r="M212" s="34">
        <f>N212</f>
        <v>20000</v>
      </c>
      <c r="N212" s="4">
        <v>20000</v>
      </c>
      <c r="O212" s="32"/>
      <c r="P212" s="32"/>
      <c r="Q212" s="32"/>
      <c r="R212" s="32"/>
      <c r="S212" s="146"/>
      <c r="T212" s="19"/>
      <c r="U212" s="19"/>
      <c r="V212" s="19"/>
    </row>
    <row r="213" spans="1:22" ht="47.25" customHeight="1">
      <c r="A213" s="137">
        <v>3</v>
      </c>
      <c r="B213" s="5" t="s">
        <v>1151</v>
      </c>
      <c r="C213" s="1" t="s">
        <v>1152</v>
      </c>
      <c r="D213" s="1"/>
      <c r="E213" s="1" t="s">
        <v>572</v>
      </c>
      <c r="F213" s="1"/>
      <c r="G213" s="36">
        <v>27700</v>
      </c>
      <c r="H213" s="2">
        <f>G213</f>
        <v>27700</v>
      </c>
      <c r="I213" s="31"/>
      <c r="J213" s="31"/>
      <c r="K213" s="31"/>
      <c r="L213" s="31"/>
      <c r="M213" s="34">
        <f>N213</f>
        <v>24000</v>
      </c>
      <c r="N213" s="4">
        <v>24000</v>
      </c>
      <c r="O213" s="32"/>
      <c r="P213" s="32"/>
      <c r="Q213" s="32"/>
      <c r="R213" s="32"/>
      <c r="S213" s="146"/>
      <c r="T213" s="19"/>
      <c r="U213" s="19"/>
      <c r="V213" s="19"/>
    </row>
    <row r="214" spans="1:22" ht="42" customHeight="1">
      <c r="A214" s="137">
        <v>4</v>
      </c>
      <c r="B214" s="5" t="s">
        <v>860</v>
      </c>
      <c r="C214" s="1" t="s">
        <v>865</v>
      </c>
      <c r="D214" s="1"/>
      <c r="E214" s="1" t="s">
        <v>494</v>
      </c>
      <c r="F214" s="1"/>
      <c r="G214" s="36">
        <v>20000</v>
      </c>
      <c r="H214" s="2">
        <f>G214</f>
        <v>20000</v>
      </c>
      <c r="I214" s="31"/>
      <c r="J214" s="31"/>
      <c r="K214" s="31"/>
      <c r="L214" s="31"/>
      <c r="M214" s="34">
        <f>N214</f>
        <v>18000</v>
      </c>
      <c r="N214" s="4">
        <v>18000</v>
      </c>
      <c r="O214" s="32"/>
      <c r="P214" s="32"/>
      <c r="Q214" s="32"/>
      <c r="R214" s="32"/>
      <c r="S214" s="146"/>
      <c r="T214" s="19"/>
      <c r="U214" s="19"/>
      <c r="V214" s="19"/>
    </row>
    <row r="215" spans="1:22" ht="42" customHeight="1">
      <c r="A215" s="137">
        <v>5</v>
      </c>
      <c r="B215" s="5" t="s">
        <v>861</v>
      </c>
      <c r="C215" s="1" t="s">
        <v>866</v>
      </c>
      <c r="D215" s="1"/>
      <c r="E215" s="1" t="s">
        <v>494</v>
      </c>
      <c r="F215" s="1"/>
      <c r="G215" s="36">
        <v>20000</v>
      </c>
      <c r="H215" s="2">
        <f>G215</f>
        <v>20000</v>
      </c>
      <c r="I215" s="31"/>
      <c r="J215" s="31"/>
      <c r="K215" s="31"/>
      <c r="L215" s="31"/>
      <c r="M215" s="34">
        <f>N215</f>
        <v>18000</v>
      </c>
      <c r="N215" s="4">
        <v>18000</v>
      </c>
      <c r="O215" s="32"/>
      <c r="P215" s="32"/>
      <c r="Q215" s="32"/>
      <c r="R215" s="32"/>
      <c r="S215" s="146"/>
      <c r="T215" s="19"/>
      <c r="U215" s="19"/>
      <c r="V215" s="19"/>
    </row>
    <row r="216" spans="1:22" ht="42" customHeight="1">
      <c r="A216" s="137">
        <v>6</v>
      </c>
      <c r="B216" s="5" t="s">
        <v>862</v>
      </c>
      <c r="C216" s="1" t="s">
        <v>867</v>
      </c>
      <c r="D216" s="1"/>
      <c r="E216" s="1" t="s">
        <v>494</v>
      </c>
      <c r="F216" s="1"/>
      <c r="G216" s="36">
        <v>18000</v>
      </c>
      <c r="H216" s="2">
        <f>G216</f>
        <v>18000</v>
      </c>
      <c r="I216" s="31"/>
      <c r="J216" s="31"/>
      <c r="K216" s="31"/>
      <c r="L216" s="31"/>
      <c r="M216" s="34">
        <f>N216</f>
        <v>15000</v>
      </c>
      <c r="N216" s="4">
        <v>15000</v>
      </c>
      <c r="O216" s="32"/>
      <c r="P216" s="32"/>
      <c r="Q216" s="32"/>
      <c r="R216" s="32"/>
      <c r="S216" s="146"/>
      <c r="T216" s="19"/>
      <c r="U216" s="19"/>
      <c r="V216" s="19"/>
    </row>
    <row r="217" spans="1:22" ht="49.5">
      <c r="A217" s="137">
        <v>7</v>
      </c>
      <c r="B217" s="5" t="s">
        <v>863</v>
      </c>
      <c r="C217" s="1" t="s">
        <v>868</v>
      </c>
      <c r="D217" s="1"/>
      <c r="E217" s="1" t="s">
        <v>572</v>
      </c>
      <c r="F217" s="76" t="s">
        <v>869</v>
      </c>
      <c r="G217" s="60">
        <v>36250</v>
      </c>
      <c r="H217" s="2">
        <f>G217</f>
        <v>36250</v>
      </c>
      <c r="I217" s="31"/>
      <c r="J217" s="31"/>
      <c r="K217" s="31"/>
      <c r="L217" s="31"/>
      <c r="M217" s="34">
        <f>N217</f>
        <v>30000</v>
      </c>
      <c r="N217" s="4">
        <v>30000</v>
      </c>
      <c r="O217" s="32">
        <v>10000</v>
      </c>
      <c r="P217" s="32">
        <v>10000</v>
      </c>
      <c r="Q217" s="32">
        <v>10000</v>
      </c>
      <c r="R217" s="32">
        <v>10000</v>
      </c>
      <c r="S217" s="146"/>
      <c r="T217" s="19"/>
      <c r="U217" s="19"/>
      <c r="V217" s="19"/>
    </row>
    <row r="218" spans="1:19" s="20" customFormat="1" ht="45.75" customHeight="1">
      <c r="A218" s="201" t="s">
        <v>870</v>
      </c>
      <c r="B218" s="202" t="s">
        <v>871</v>
      </c>
      <c r="C218" s="203"/>
      <c r="D218" s="203"/>
      <c r="E218" s="203"/>
      <c r="F218" s="203"/>
      <c r="G218" s="207">
        <f>G219+G225</f>
        <v>610637</v>
      </c>
      <c r="H218" s="207">
        <f>H219+H225</f>
        <v>400727</v>
      </c>
      <c r="I218" s="207">
        <f>I219+I225</f>
        <v>14000</v>
      </c>
      <c r="J218" s="207">
        <f>J219+J225</f>
        <v>14000</v>
      </c>
      <c r="K218" s="207">
        <f>K219+K225</f>
        <v>14000</v>
      </c>
      <c r="L218" s="207">
        <f>L219+L225</f>
        <v>14000</v>
      </c>
      <c r="M218" s="207">
        <f>M219+M225</f>
        <v>309000</v>
      </c>
      <c r="N218" s="207">
        <f>N219+N225</f>
        <v>290000</v>
      </c>
      <c r="O218" s="207">
        <f>O219+O225</f>
        <v>72425</v>
      </c>
      <c r="P218" s="207">
        <f>P219+P225</f>
        <v>72425</v>
      </c>
      <c r="Q218" s="207">
        <f>Q219+Q225</f>
        <v>22000</v>
      </c>
      <c r="R218" s="207">
        <f>R219+R225</f>
        <v>22000</v>
      </c>
      <c r="S218" s="208"/>
    </row>
    <row r="219" spans="1:19" s="21" customFormat="1" ht="58.5" customHeight="1">
      <c r="A219" s="86" t="s">
        <v>423</v>
      </c>
      <c r="B219" s="87" t="s">
        <v>424</v>
      </c>
      <c r="C219" s="88"/>
      <c r="D219" s="88"/>
      <c r="E219" s="88"/>
      <c r="F219" s="88"/>
      <c r="G219" s="89">
        <f>G220</f>
        <v>98166</v>
      </c>
      <c r="H219" s="89">
        <f>H220</f>
        <v>79935</v>
      </c>
      <c r="I219" s="89">
        <f>I220</f>
        <v>14000</v>
      </c>
      <c r="J219" s="89">
        <f>J220</f>
        <v>14000</v>
      </c>
      <c r="K219" s="89">
        <f>K220</f>
        <v>14000</v>
      </c>
      <c r="L219" s="89">
        <f>L220</f>
        <v>14000</v>
      </c>
      <c r="M219" s="89">
        <f>M220</f>
        <v>65930</v>
      </c>
      <c r="N219" s="89">
        <f>N220</f>
        <v>65930</v>
      </c>
      <c r="O219" s="89">
        <f>O220</f>
        <v>37000</v>
      </c>
      <c r="P219" s="89">
        <f>P220</f>
        <v>37000</v>
      </c>
      <c r="Q219" s="89">
        <f>Q220</f>
        <v>22000</v>
      </c>
      <c r="R219" s="89">
        <f>R220</f>
        <v>22000</v>
      </c>
      <c r="S219" s="90"/>
    </row>
    <row r="220" spans="1:19" s="22" customFormat="1" ht="42.75" customHeight="1">
      <c r="A220" s="91" t="s">
        <v>425</v>
      </c>
      <c r="B220" s="92" t="s">
        <v>426</v>
      </c>
      <c r="C220" s="93"/>
      <c r="D220" s="93"/>
      <c r="E220" s="93"/>
      <c r="F220" s="93"/>
      <c r="G220" s="94">
        <f>SUM(G223:G224)</f>
        <v>98166</v>
      </c>
      <c r="H220" s="94">
        <f>SUM(H223:H224)</f>
        <v>79935</v>
      </c>
      <c r="I220" s="94">
        <f>SUM(I223:I224)</f>
        <v>14000</v>
      </c>
      <c r="J220" s="94">
        <f>SUM(J223:J224)</f>
        <v>14000</v>
      </c>
      <c r="K220" s="94">
        <f>SUM(K223:K224)</f>
        <v>14000</v>
      </c>
      <c r="L220" s="94">
        <f>SUM(L223:L224)</f>
        <v>14000</v>
      </c>
      <c r="M220" s="94">
        <f>SUM(M223:M224)</f>
        <v>65930</v>
      </c>
      <c r="N220" s="94">
        <f>SUM(N223:N224)</f>
        <v>65930</v>
      </c>
      <c r="O220" s="94">
        <f>SUM(O223:O224)</f>
        <v>37000</v>
      </c>
      <c r="P220" s="94">
        <f>SUM(P223:P224)</f>
        <v>37000</v>
      </c>
      <c r="Q220" s="94">
        <f>SUM(Q223:Q224)</f>
        <v>22000</v>
      </c>
      <c r="R220" s="94">
        <f>SUM(R223:R224)</f>
        <v>22000</v>
      </c>
      <c r="S220" s="95"/>
    </row>
    <row r="221" spans="1:19" s="23" customFormat="1" ht="27" customHeight="1">
      <c r="A221" s="91"/>
      <c r="B221" s="92" t="s">
        <v>427</v>
      </c>
      <c r="C221" s="96"/>
      <c r="D221" s="96"/>
      <c r="E221" s="96"/>
      <c r="F221" s="96"/>
      <c r="G221" s="97"/>
      <c r="H221" s="97"/>
      <c r="I221" s="97"/>
      <c r="J221" s="97"/>
      <c r="K221" s="97"/>
      <c r="L221" s="97"/>
      <c r="M221" s="97"/>
      <c r="N221" s="97"/>
      <c r="O221" s="97"/>
      <c r="P221" s="97"/>
      <c r="Q221" s="97"/>
      <c r="R221" s="97"/>
      <c r="S221" s="97"/>
    </row>
    <row r="222" spans="1:19" s="22" customFormat="1" ht="60" customHeight="1">
      <c r="A222" s="91"/>
      <c r="B222" s="98" t="s">
        <v>428</v>
      </c>
      <c r="C222" s="93"/>
      <c r="D222" s="93"/>
      <c r="E222" s="93"/>
      <c r="F222" s="93"/>
      <c r="G222" s="95"/>
      <c r="H222" s="95"/>
      <c r="I222" s="95"/>
      <c r="J222" s="95"/>
      <c r="K222" s="95"/>
      <c r="L222" s="95"/>
      <c r="M222" s="95"/>
      <c r="N222" s="95"/>
      <c r="O222" s="95"/>
      <c r="P222" s="95"/>
      <c r="Q222" s="95"/>
      <c r="R222" s="95"/>
      <c r="S222" s="95"/>
    </row>
    <row r="223" spans="1:22" ht="120" customHeight="1">
      <c r="A223" s="137">
        <v>1</v>
      </c>
      <c r="B223" s="5" t="s">
        <v>481</v>
      </c>
      <c r="C223" s="1" t="s">
        <v>468</v>
      </c>
      <c r="D223" s="1" t="s">
        <v>482</v>
      </c>
      <c r="E223" s="1" t="s">
        <v>479</v>
      </c>
      <c r="F223" s="1" t="s">
        <v>483</v>
      </c>
      <c r="G223" s="47">
        <v>79292</v>
      </c>
      <c r="H223" s="2">
        <v>64566</v>
      </c>
      <c r="I223" s="31">
        <f>J223</f>
        <v>7000</v>
      </c>
      <c r="J223" s="47">
        <v>7000</v>
      </c>
      <c r="K223" s="31">
        <f>I223</f>
        <v>7000</v>
      </c>
      <c r="L223" s="31">
        <f>J223</f>
        <v>7000</v>
      </c>
      <c r="M223" s="34">
        <f>N223</f>
        <v>57560</v>
      </c>
      <c r="N223" s="4">
        <v>57560</v>
      </c>
      <c r="O223" s="32">
        <f>P223</f>
        <v>31000</v>
      </c>
      <c r="P223" s="32">
        <v>31000</v>
      </c>
      <c r="Q223" s="32">
        <f>R223</f>
        <v>22000</v>
      </c>
      <c r="R223" s="32">
        <v>22000</v>
      </c>
      <c r="S223" s="146"/>
      <c r="T223" s="19"/>
      <c r="U223" s="19"/>
      <c r="V223" s="19"/>
    </row>
    <row r="224" spans="1:22" ht="120" customHeight="1">
      <c r="A224" s="137">
        <v>2</v>
      </c>
      <c r="B224" s="44" t="s">
        <v>872</v>
      </c>
      <c r="C224" s="1" t="s">
        <v>430</v>
      </c>
      <c r="D224" s="1" t="s">
        <v>873</v>
      </c>
      <c r="E224" s="1" t="s">
        <v>599</v>
      </c>
      <c r="F224" s="1" t="s">
        <v>874</v>
      </c>
      <c r="G224" s="60">
        <v>18874</v>
      </c>
      <c r="H224" s="2">
        <v>15369</v>
      </c>
      <c r="I224" s="31">
        <f>J224</f>
        <v>7000</v>
      </c>
      <c r="J224" s="47">
        <v>7000</v>
      </c>
      <c r="K224" s="31">
        <f>I224</f>
        <v>7000</v>
      </c>
      <c r="L224" s="31">
        <f>J224</f>
        <v>7000</v>
      </c>
      <c r="M224" s="34">
        <f>N224</f>
        <v>8370</v>
      </c>
      <c r="N224" s="4">
        <v>8370</v>
      </c>
      <c r="O224" s="32">
        <f>P224</f>
        <v>6000</v>
      </c>
      <c r="P224" s="32">
        <v>6000</v>
      </c>
      <c r="Q224" s="32"/>
      <c r="R224" s="32"/>
      <c r="S224" s="146"/>
      <c r="T224" s="19"/>
      <c r="U224" s="19"/>
      <c r="V224" s="19"/>
    </row>
    <row r="225" spans="1:19" s="21" customFormat="1" ht="41.25" customHeight="1">
      <c r="A225" s="86" t="s">
        <v>489</v>
      </c>
      <c r="B225" s="87" t="s">
        <v>490</v>
      </c>
      <c r="C225" s="88"/>
      <c r="D225" s="88"/>
      <c r="E225" s="88"/>
      <c r="F225" s="88"/>
      <c r="G225" s="89">
        <f>G226+G248</f>
        <v>512471</v>
      </c>
      <c r="H225" s="89">
        <f>H226+H248</f>
        <v>320792</v>
      </c>
      <c r="I225" s="89"/>
      <c r="J225" s="89"/>
      <c r="K225" s="89"/>
      <c r="L225" s="89"/>
      <c r="M225" s="89">
        <f>M226+M248</f>
        <v>243070</v>
      </c>
      <c r="N225" s="89">
        <f>N226+N248</f>
        <v>224070</v>
      </c>
      <c r="O225" s="89">
        <f>O226+O248</f>
        <v>35425</v>
      </c>
      <c r="P225" s="89">
        <f>P226+P248</f>
        <v>35425</v>
      </c>
      <c r="Q225" s="89"/>
      <c r="R225" s="89"/>
      <c r="S225" s="90"/>
    </row>
    <row r="226" spans="1:19" s="24" customFormat="1" ht="60" customHeight="1">
      <c r="A226" s="91" t="s">
        <v>735</v>
      </c>
      <c r="B226" s="92" t="s">
        <v>736</v>
      </c>
      <c r="C226" s="210"/>
      <c r="D226" s="210"/>
      <c r="E226" s="210"/>
      <c r="F226" s="210"/>
      <c r="G226" s="94">
        <f>SUM(G227:G247)</f>
        <v>299471</v>
      </c>
      <c r="H226" s="94">
        <f>SUM(H227:H247)</f>
        <v>175292</v>
      </c>
      <c r="I226" s="139"/>
      <c r="J226" s="139"/>
      <c r="K226" s="139"/>
      <c r="L226" s="139"/>
      <c r="M226" s="94">
        <f>SUM(M227:M247)</f>
        <v>183070</v>
      </c>
      <c r="N226" s="94">
        <f>SUM(N227:N247)</f>
        <v>164070</v>
      </c>
      <c r="O226" s="94">
        <f>SUM(O227:O247)</f>
        <v>35425</v>
      </c>
      <c r="P226" s="94">
        <f>SUM(P227:P247)</f>
        <v>35425</v>
      </c>
      <c r="Q226" s="94"/>
      <c r="R226" s="94"/>
      <c r="S226" s="139"/>
    </row>
    <row r="227" spans="1:22" ht="57.75" customHeight="1">
      <c r="A227" s="137">
        <v>3</v>
      </c>
      <c r="B227" s="5" t="s">
        <v>875</v>
      </c>
      <c r="C227" s="1" t="s">
        <v>880</v>
      </c>
      <c r="D227" s="1" t="s">
        <v>881</v>
      </c>
      <c r="E227" s="1" t="s">
        <v>599</v>
      </c>
      <c r="F227" s="1" t="s">
        <v>885</v>
      </c>
      <c r="G227" s="47">
        <v>29922</v>
      </c>
      <c r="H227" s="2">
        <f>G227</f>
        <v>29922</v>
      </c>
      <c r="I227" s="31"/>
      <c r="J227" s="31"/>
      <c r="K227" s="31"/>
      <c r="L227" s="31"/>
      <c r="M227" s="34">
        <f>N227</f>
        <v>26280</v>
      </c>
      <c r="N227" s="4">
        <v>26280</v>
      </c>
      <c r="O227" s="32">
        <f>P227</f>
        <v>17000</v>
      </c>
      <c r="P227" s="3">
        <v>17000</v>
      </c>
      <c r="Q227" s="32"/>
      <c r="R227" s="32"/>
      <c r="S227" s="146"/>
      <c r="T227" s="19"/>
      <c r="U227" s="19"/>
      <c r="V227" s="19"/>
    </row>
    <row r="228" spans="1:22" ht="61.5" customHeight="1">
      <c r="A228" s="137">
        <v>4</v>
      </c>
      <c r="B228" s="5" t="s">
        <v>876</v>
      </c>
      <c r="C228" s="1" t="s">
        <v>880</v>
      </c>
      <c r="D228" s="1" t="s">
        <v>882</v>
      </c>
      <c r="E228" s="1" t="s">
        <v>599</v>
      </c>
      <c r="F228" s="1" t="s">
        <v>886</v>
      </c>
      <c r="G228" s="47">
        <v>10149</v>
      </c>
      <c r="H228" s="2">
        <f>G228</f>
        <v>10149</v>
      </c>
      <c r="I228" s="31"/>
      <c r="J228" s="31"/>
      <c r="K228" s="31"/>
      <c r="L228" s="31"/>
      <c r="M228" s="34">
        <f>N228</f>
        <v>9200</v>
      </c>
      <c r="N228" s="4">
        <v>9200</v>
      </c>
      <c r="O228" s="32">
        <f>P228</f>
        <v>9100</v>
      </c>
      <c r="P228" s="3">
        <v>9100</v>
      </c>
      <c r="Q228" s="32"/>
      <c r="R228" s="32"/>
      <c r="S228" s="146"/>
      <c r="T228" s="19"/>
      <c r="U228" s="19"/>
      <c r="V228" s="19"/>
    </row>
    <row r="229" spans="1:22" ht="82.5">
      <c r="A229" s="137">
        <v>5</v>
      </c>
      <c r="B229" s="5" t="s">
        <v>877</v>
      </c>
      <c r="C229" s="1" t="s">
        <v>530</v>
      </c>
      <c r="D229" s="1" t="s">
        <v>531</v>
      </c>
      <c r="E229" s="1" t="s">
        <v>438</v>
      </c>
      <c r="F229" s="1" t="s">
        <v>532</v>
      </c>
      <c r="G229" s="47">
        <v>118011</v>
      </c>
      <c r="H229" s="47">
        <v>12832</v>
      </c>
      <c r="I229" s="31"/>
      <c r="J229" s="31"/>
      <c r="K229" s="31"/>
      <c r="L229" s="31"/>
      <c r="M229" s="34">
        <f>N229</f>
        <v>12830</v>
      </c>
      <c r="N229" s="4">
        <v>12830</v>
      </c>
      <c r="O229" s="32">
        <f>P229</f>
        <v>305</v>
      </c>
      <c r="P229" s="3">
        <v>305</v>
      </c>
      <c r="Q229" s="32">
        <f>R229</f>
        <v>3000</v>
      </c>
      <c r="R229" s="32">
        <v>3000</v>
      </c>
      <c r="S229" s="219" t="s">
        <v>889</v>
      </c>
      <c r="T229" s="19"/>
      <c r="U229" s="19"/>
      <c r="V229" s="19"/>
    </row>
    <row r="230" spans="1:22" ht="49.5">
      <c r="A230" s="137">
        <v>6</v>
      </c>
      <c r="B230" s="44" t="s">
        <v>878</v>
      </c>
      <c r="C230" s="1" t="s">
        <v>430</v>
      </c>
      <c r="D230" s="1" t="s">
        <v>883</v>
      </c>
      <c r="E230" s="1">
        <v>2016</v>
      </c>
      <c r="F230" s="1" t="s">
        <v>887</v>
      </c>
      <c r="G230" s="5">
        <v>402</v>
      </c>
      <c r="H230" s="2">
        <f>G230</f>
        <v>402</v>
      </c>
      <c r="I230" s="31"/>
      <c r="J230" s="31"/>
      <c r="K230" s="31"/>
      <c r="L230" s="31"/>
      <c r="M230" s="34">
        <f>N230</f>
        <v>320</v>
      </c>
      <c r="N230" s="4">
        <v>320</v>
      </c>
      <c r="O230" s="32">
        <f>P230</f>
        <v>350</v>
      </c>
      <c r="P230" s="3">
        <v>350</v>
      </c>
      <c r="Q230" s="32"/>
      <c r="R230" s="32"/>
      <c r="S230" s="146"/>
      <c r="T230" s="19"/>
      <c r="U230" s="19"/>
      <c r="V230" s="19"/>
    </row>
    <row r="231" spans="1:22" ht="49.5">
      <c r="A231" s="137">
        <v>7</v>
      </c>
      <c r="B231" s="5" t="s">
        <v>879</v>
      </c>
      <c r="C231" s="1" t="s">
        <v>430</v>
      </c>
      <c r="D231" s="1" t="s">
        <v>884</v>
      </c>
      <c r="E231" s="1">
        <v>2016</v>
      </c>
      <c r="F231" s="1" t="s">
        <v>888</v>
      </c>
      <c r="G231" s="5">
        <v>741</v>
      </c>
      <c r="H231" s="2">
        <f>G231</f>
        <v>741</v>
      </c>
      <c r="I231" s="31"/>
      <c r="J231" s="31"/>
      <c r="K231" s="31"/>
      <c r="L231" s="31"/>
      <c r="M231" s="34">
        <f>N231</f>
        <v>700</v>
      </c>
      <c r="N231" s="4">
        <v>700</v>
      </c>
      <c r="O231" s="32">
        <f>P231</f>
        <v>670</v>
      </c>
      <c r="P231" s="3">
        <v>670</v>
      </c>
      <c r="Q231" s="32"/>
      <c r="R231" s="32"/>
      <c r="S231" s="146"/>
      <c r="T231" s="19"/>
      <c r="U231" s="19"/>
      <c r="V231" s="19"/>
    </row>
    <row r="232" spans="1:22" ht="99">
      <c r="A232" s="137">
        <v>8</v>
      </c>
      <c r="B232" s="5" t="s">
        <v>890</v>
      </c>
      <c r="C232" s="1" t="s">
        <v>492</v>
      </c>
      <c r="D232" s="219" t="s">
        <v>894</v>
      </c>
      <c r="E232" s="1" t="s">
        <v>487</v>
      </c>
      <c r="F232" s="1" t="s">
        <v>898</v>
      </c>
      <c r="G232" s="26">
        <v>10250</v>
      </c>
      <c r="H232" s="2">
        <f>G232</f>
        <v>10250</v>
      </c>
      <c r="I232" s="31"/>
      <c r="J232" s="31"/>
      <c r="K232" s="31"/>
      <c r="L232" s="31"/>
      <c r="M232" s="34">
        <f>N232</f>
        <v>10250</v>
      </c>
      <c r="N232" s="4">
        <v>10250</v>
      </c>
      <c r="O232" s="32">
        <f>P232</f>
        <v>8000</v>
      </c>
      <c r="P232" s="32">
        <v>8000</v>
      </c>
      <c r="Q232" s="32">
        <f>R232</f>
        <v>1000</v>
      </c>
      <c r="R232" s="32">
        <v>1000</v>
      </c>
      <c r="S232" s="146"/>
      <c r="T232" s="19"/>
      <c r="U232" s="19"/>
      <c r="V232" s="19"/>
    </row>
    <row r="233" spans="1:22" ht="66">
      <c r="A233" s="137">
        <v>9</v>
      </c>
      <c r="B233" s="5" t="s">
        <v>891</v>
      </c>
      <c r="C233" s="1" t="s">
        <v>492</v>
      </c>
      <c r="D233" s="219" t="s">
        <v>895</v>
      </c>
      <c r="E233" s="1">
        <v>2017</v>
      </c>
      <c r="F233" s="1" t="s">
        <v>896</v>
      </c>
      <c r="G233" s="26">
        <v>4988</v>
      </c>
      <c r="H233" s="2">
        <f>G233</f>
        <v>4988</v>
      </c>
      <c r="I233" s="31"/>
      <c r="J233" s="31"/>
      <c r="K233" s="31"/>
      <c r="L233" s="31"/>
      <c r="M233" s="34">
        <f>N233</f>
        <v>4700</v>
      </c>
      <c r="N233" s="4">
        <v>4700</v>
      </c>
      <c r="O233" s="32"/>
      <c r="P233" s="32"/>
      <c r="Q233" s="32">
        <v>4500</v>
      </c>
      <c r="R233" s="32">
        <f>Q233</f>
        <v>4500</v>
      </c>
      <c r="S233" s="146"/>
      <c r="T233" s="19"/>
      <c r="U233" s="19"/>
      <c r="V233" s="19"/>
    </row>
    <row r="234" spans="1:22" ht="49.5">
      <c r="A234" s="137">
        <v>10</v>
      </c>
      <c r="B234" s="5" t="s">
        <v>892</v>
      </c>
      <c r="C234" s="1" t="s">
        <v>893</v>
      </c>
      <c r="D234" s="1"/>
      <c r="E234" s="1" t="s">
        <v>516</v>
      </c>
      <c r="F234" s="1" t="s">
        <v>897</v>
      </c>
      <c r="G234" s="61">
        <v>1308</v>
      </c>
      <c r="H234" s="2">
        <f>G234</f>
        <v>1308</v>
      </c>
      <c r="I234" s="31"/>
      <c r="J234" s="31"/>
      <c r="K234" s="31"/>
      <c r="L234" s="31"/>
      <c r="M234" s="34">
        <f>N234</f>
        <v>1190</v>
      </c>
      <c r="N234" s="4">
        <v>1190</v>
      </c>
      <c r="O234" s="32"/>
      <c r="P234" s="32"/>
      <c r="Q234" s="32">
        <f>R234</f>
        <v>1190</v>
      </c>
      <c r="R234" s="32">
        <v>1190</v>
      </c>
      <c r="S234" s="146"/>
      <c r="T234" s="19"/>
      <c r="U234" s="19"/>
      <c r="V234" s="19"/>
    </row>
    <row r="235" spans="1:22" ht="73.5" customHeight="1">
      <c r="A235" s="137">
        <v>11</v>
      </c>
      <c r="B235" s="5" t="s">
        <v>899</v>
      </c>
      <c r="C235" s="1" t="s">
        <v>893</v>
      </c>
      <c r="D235" s="1"/>
      <c r="E235" s="1" t="s">
        <v>494</v>
      </c>
      <c r="F235" s="1"/>
      <c r="G235" s="61">
        <v>8000</v>
      </c>
      <c r="H235" s="2">
        <f>G235</f>
        <v>8000</v>
      </c>
      <c r="I235" s="31"/>
      <c r="J235" s="31"/>
      <c r="K235" s="31"/>
      <c r="L235" s="31"/>
      <c r="M235" s="34">
        <f>N235</f>
        <v>7200</v>
      </c>
      <c r="N235" s="4">
        <v>7200</v>
      </c>
      <c r="O235" s="32"/>
      <c r="P235" s="32"/>
      <c r="Q235" s="32"/>
      <c r="R235" s="32"/>
      <c r="S235" s="146"/>
      <c r="T235" s="19"/>
      <c r="U235" s="19"/>
      <c r="V235" s="19"/>
    </row>
    <row r="236" spans="1:22" ht="26.25" customHeight="1">
      <c r="A236" s="137">
        <v>12</v>
      </c>
      <c r="B236" s="5" t="s">
        <v>901</v>
      </c>
      <c r="C236" s="1" t="s">
        <v>756</v>
      </c>
      <c r="D236" s="1"/>
      <c r="E236" s="1" t="s">
        <v>494</v>
      </c>
      <c r="F236" s="1"/>
      <c r="G236" s="47">
        <v>3000</v>
      </c>
      <c r="H236" s="2">
        <f>G236</f>
        <v>3000</v>
      </c>
      <c r="I236" s="31"/>
      <c r="J236" s="31"/>
      <c r="K236" s="31"/>
      <c r="L236" s="31"/>
      <c r="M236" s="34">
        <f>N236</f>
        <v>3000</v>
      </c>
      <c r="N236" s="4">
        <v>3000</v>
      </c>
      <c r="O236" s="32"/>
      <c r="P236" s="32"/>
      <c r="Q236" s="32"/>
      <c r="R236" s="32"/>
      <c r="S236" s="146"/>
      <c r="T236" s="19"/>
      <c r="U236" s="19"/>
      <c r="V236" s="19"/>
    </row>
    <row r="237" spans="1:22" ht="26.25" customHeight="1">
      <c r="A237" s="137">
        <v>13</v>
      </c>
      <c r="B237" s="5" t="s">
        <v>903</v>
      </c>
      <c r="C237" s="1" t="s">
        <v>756</v>
      </c>
      <c r="D237" s="1"/>
      <c r="E237" s="1" t="s">
        <v>494</v>
      </c>
      <c r="F237" s="1"/>
      <c r="G237" s="47">
        <v>1500</v>
      </c>
      <c r="H237" s="2">
        <f>G237</f>
        <v>1500</v>
      </c>
      <c r="I237" s="31"/>
      <c r="J237" s="31"/>
      <c r="K237" s="31"/>
      <c r="L237" s="31"/>
      <c r="M237" s="34">
        <f>N237</f>
        <v>1500</v>
      </c>
      <c r="N237" s="4">
        <v>1500</v>
      </c>
      <c r="O237" s="32"/>
      <c r="P237" s="32"/>
      <c r="Q237" s="32"/>
      <c r="R237" s="32"/>
      <c r="S237" s="146"/>
      <c r="T237" s="19"/>
      <c r="U237" s="19"/>
      <c r="V237" s="19"/>
    </row>
    <row r="238" spans="1:22" ht="42.75" customHeight="1">
      <c r="A238" s="137">
        <v>14</v>
      </c>
      <c r="B238" s="5" t="s">
        <v>908</v>
      </c>
      <c r="C238" s="1" t="s">
        <v>468</v>
      </c>
      <c r="D238" s="1"/>
      <c r="E238" s="1" t="s">
        <v>494</v>
      </c>
      <c r="F238" s="1"/>
      <c r="G238" s="47">
        <v>20000</v>
      </c>
      <c r="H238" s="2">
        <f>G238</f>
        <v>20000</v>
      </c>
      <c r="I238" s="31"/>
      <c r="J238" s="31"/>
      <c r="K238" s="31"/>
      <c r="L238" s="31"/>
      <c r="M238" s="34">
        <f>N238</f>
        <v>20000</v>
      </c>
      <c r="N238" s="4">
        <v>20000</v>
      </c>
      <c r="O238" s="32"/>
      <c r="P238" s="32"/>
      <c r="Q238" s="32"/>
      <c r="R238" s="32"/>
      <c r="S238" s="146"/>
      <c r="T238" s="19"/>
      <c r="U238" s="19"/>
      <c r="V238" s="19"/>
    </row>
    <row r="239" spans="1:22" ht="42.75" customHeight="1">
      <c r="A239" s="137">
        <v>15</v>
      </c>
      <c r="B239" s="5" t="s">
        <v>909</v>
      </c>
      <c r="C239" s="1" t="s">
        <v>756</v>
      </c>
      <c r="D239" s="1"/>
      <c r="E239" s="1" t="s">
        <v>494</v>
      </c>
      <c r="F239" s="1"/>
      <c r="G239" s="47">
        <f>H239</f>
        <v>25000</v>
      </c>
      <c r="H239" s="2">
        <v>25000</v>
      </c>
      <c r="I239" s="31"/>
      <c r="J239" s="31"/>
      <c r="K239" s="31"/>
      <c r="L239" s="31"/>
      <c r="M239" s="34">
        <f>N239</f>
        <v>22650</v>
      </c>
      <c r="N239" s="4">
        <v>22650</v>
      </c>
      <c r="O239" s="32"/>
      <c r="P239" s="32"/>
      <c r="Q239" s="32"/>
      <c r="R239" s="32"/>
      <c r="S239" s="146"/>
      <c r="T239" s="19"/>
      <c r="U239" s="19"/>
      <c r="V239" s="19"/>
    </row>
    <row r="240" spans="1:22" ht="60" customHeight="1">
      <c r="A240" s="137">
        <v>16</v>
      </c>
      <c r="B240" s="5" t="s">
        <v>910</v>
      </c>
      <c r="C240" s="1" t="s">
        <v>430</v>
      </c>
      <c r="D240" s="1"/>
      <c r="E240" s="1" t="s">
        <v>494</v>
      </c>
      <c r="F240" s="1"/>
      <c r="G240" s="47">
        <v>18000</v>
      </c>
      <c r="H240" s="2">
        <f>G240</f>
        <v>18000</v>
      </c>
      <c r="I240" s="31"/>
      <c r="J240" s="31"/>
      <c r="K240" s="31"/>
      <c r="L240" s="31"/>
      <c r="M240" s="34">
        <f>G240*0.9</f>
        <v>16200</v>
      </c>
      <c r="N240" s="34">
        <f>H240*0.9</f>
        <v>16200</v>
      </c>
      <c r="O240" s="32"/>
      <c r="P240" s="32"/>
      <c r="Q240" s="32"/>
      <c r="R240" s="32"/>
      <c r="S240" s="146"/>
      <c r="T240" s="19"/>
      <c r="U240" s="19"/>
      <c r="V240" s="19"/>
    </row>
    <row r="241" spans="1:22" ht="60" customHeight="1">
      <c r="A241" s="137">
        <v>17</v>
      </c>
      <c r="B241" s="5" t="s">
        <v>989</v>
      </c>
      <c r="C241" s="1" t="s">
        <v>430</v>
      </c>
      <c r="D241" s="1"/>
      <c r="E241" s="1" t="s">
        <v>494</v>
      </c>
      <c r="F241" s="1"/>
      <c r="G241" s="47">
        <v>1500</v>
      </c>
      <c r="H241" s="2">
        <f>G241</f>
        <v>1500</v>
      </c>
      <c r="I241" s="31"/>
      <c r="J241" s="31"/>
      <c r="K241" s="31"/>
      <c r="L241" s="31"/>
      <c r="M241" s="34">
        <f>G241*0.9</f>
        <v>1350</v>
      </c>
      <c r="N241" s="34">
        <f>M241</f>
        <v>1350</v>
      </c>
      <c r="O241" s="32"/>
      <c r="P241" s="32"/>
      <c r="Q241" s="32"/>
      <c r="R241" s="32"/>
      <c r="S241" s="146"/>
      <c r="T241" s="19"/>
      <c r="U241" s="19"/>
      <c r="V241" s="19"/>
    </row>
    <row r="242" spans="1:22" ht="42" customHeight="1">
      <c r="A242" s="137">
        <v>18</v>
      </c>
      <c r="B242" s="5" t="s">
        <v>911</v>
      </c>
      <c r="C242" s="1" t="s">
        <v>920</v>
      </c>
      <c r="D242" s="1"/>
      <c r="E242" s="1" t="s">
        <v>494</v>
      </c>
      <c r="F242" s="1"/>
      <c r="G242" s="47">
        <v>5000</v>
      </c>
      <c r="H242" s="2">
        <f>G242</f>
        <v>5000</v>
      </c>
      <c r="I242" s="31"/>
      <c r="J242" s="31"/>
      <c r="K242" s="31"/>
      <c r="L242" s="31"/>
      <c r="M242" s="34">
        <f>N242</f>
        <v>5000</v>
      </c>
      <c r="N242" s="4">
        <v>5000</v>
      </c>
      <c r="O242" s="32"/>
      <c r="P242" s="32"/>
      <c r="Q242" s="32"/>
      <c r="R242" s="32"/>
      <c r="S242" s="146"/>
      <c r="T242" s="19"/>
      <c r="U242" s="19"/>
      <c r="V242" s="19"/>
    </row>
    <row r="243" spans="1:22" ht="41.25" customHeight="1">
      <c r="A243" s="137">
        <v>19</v>
      </c>
      <c r="B243" s="5" t="s">
        <v>904</v>
      </c>
      <c r="C243" s="1" t="s">
        <v>472</v>
      </c>
      <c r="D243" s="1"/>
      <c r="E243" s="1" t="s">
        <v>707</v>
      </c>
      <c r="F243" s="1"/>
      <c r="G243" s="47">
        <v>1500</v>
      </c>
      <c r="H243" s="2">
        <f>G243</f>
        <v>1500</v>
      </c>
      <c r="I243" s="31"/>
      <c r="J243" s="31"/>
      <c r="K243" s="31"/>
      <c r="L243" s="31"/>
      <c r="M243" s="34">
        <f>N243</f>
        <v>1500</v>
      </c>
      <c r="N243" s="4">
        <v>1500</v>
      </c>
      <c r="O243" s="32"/>
      <c r="P243" s="32"/>
      <c r="Q243" s="32"/>
      <c r="R243" s="32"/>
      <c r="S243" s="146"/>
      <c r="T243" s="19"/>
      <c r="U243" s="19"/>
      <c r="V243" s="19"/>
    </row>
    <row r="244" spans="1:22" ht="41.25" customHeight="1">
      <c r="A244" s="137">
        <v>20</v>
      </c>
      <c r="B244" s="5" t="s">
        <v>905</v>
      </c>
      <c r="C244" s="1" t="s">
        <v>468</v>
      </c>
      <c r="D244" s="1"/>
      <c r="E244" s="1" t="s">
        <v>707</v>
      </c>
      <c r="F244" s="1"/>
      <c r="G244" s="47">
        <v>8000</v>
      </c>
      <c r="H244" s="2">
        <f>G244</f>
        <v>8000</v>
      </c>
      <c r="I244" s="31"/>
      <c r="J244" s="31"/>
      <c r="K244" s="31"/>
      <c r="L244" s="31"/>
      <c r="M244" s="34">
        <f>N244</f>
        <v>8000</v>
      </c>
      <c r="N244" s="4">
        <v>8000</v>
      </c>
      <c r="O244" s="32"/>
      <c r="P244" s="32"/>
      <c r="Q244" s="32"/>
      <c r="R244" s="32"/>
      <c r="S244" s="146"/>
      <c r="T244" s="19"/>
      <c r="U244" s="19"/>
      <c r="V244" s="19"/>
    </row>
    <row r="245" spans="1:22" ht="41.25" customHeight="1">
      <c r="A245" s="137">
        <v>21</v>
      </c>
      <c r="B245" s="5" t="s">
        <v>906</v>
      </c>
      <c r="C245" s="1" t="s">
        <v>436</v>
      </c>
      <c r="D245" s="1"/>
      <c r="E245" s="1" t="s">
        <v>707</v>
      </c>
      <c r="F245" s="1"/>
      <c r="G245" s="47">
        <v>6955</v>
      </c>
      <c r="H245" s="2">
        <f>G245</f>
        <v>6955</v>
      </c>
      <c r="I245" s="31"/>
      <c r="J245" s="31"/>
      <c r="K245" s="31"/>
      <c r="L245" s="31"/>
      <c r="M245" s="34">
        <f>N245</f>
        <v>6000</v>
      </c>
      <c r="N245" s="4">
        <v>6000</v>
      </c>
      <c r="O245" s="32"/>
      <c r="P245" s="32"/>
      <c r="Q245" s="32"/>
      <c r="R245" s="32"/>
      <c r="S245" s="146"/>
      <c r="T245" s="19"/>
      <c r="U245" s="19"/>
      <c r="V245" s="19"/>
    </row>
    <row r="246" spans="1:22" ht="41.25" customHeight="1">
      <c r="A246" s="137">
        <v>22</v>
      </c>
      <c r="B246" s="5" t="s">
        <v>907</v>
      </c>
      <c r="C246" s="1" t="s">
        <v>756</v>
      </c>
      <c r="D246" s="1"/>
      <c r="E246" s="1">
        <v>2020</v>
      </c>
      <c r="F246" s="1"/>
      <c r="G246" s="47">
        <v>1245</v>
      </c>
      <c r="H246" s="2">
        <f>G246</f>
        <v>1245</v>
      </c>
      <c r="I246" s="31"/>
      <c r="J246" s="31"/>
      <c r="K246" s="31"/>
      <c r="L246" s="31"/>
      <c r="M246" s="34">
        <f>N246</f>
        <v>1200</v>
      </c>
      <c r="N246" s="4">
        <v>1200</v>
      </c>
      <c r="O246" s="32"/>
      <c r="P246" s="32"/>
      <c r="Q246" s="32"/>
      <c r="R246" s="32"/>
      <c r="S246" s="146"/>
      <c r="T246" s="19"/>
      <c r="U246" s="19"/>
      <c r="V246" s="19"/>
    </row>
    <row r="247" spans="1:22" ht="75" customHeight="1">
      <c r="A247" s="137">
        <v>23</v>
      </c>
      <c r="B247" s="5" t="s">
        <v>375</v>
      </c>
      <c r="C247" s="1" t="s">
        <v>376</v>
      </c>
      <c r="D247" s="1"/>
      <c r="E247" s="1" t="s">
        <v>707</v>
      </c>
      <c r="F247" s="1"/>
      <c r="G247" s="47">
        <v>24000</v>
      </c>
      <c r="H247" s="2">
        <v>5000</v>
      </c>
      <c r="I247" s="31"/>
      <c r="J247" s="31"/>
      <c r="K247" s="31"/>
      <c r="L247" s="31"/>
      <c r="M247" s="34">
        <v>24000</v>
      </c>
      <c r="N247" s="4">
        <v>5000</v>
      </c>
      <c r="O247" s="32"/>
      <c r="P247" s="32"/>
      <c r="Q247" s="32"/>
      <c r="R247" s="32"/>
      <c r="S247" s="146"/>
      <c r="T247" s="19"/>
      <c r="U247" s="19"/>
      <c r="V247" s="19"/>
    </row>
    <row r="248" spans="1:19" s="22" customFormat="1" ht="43.5" customHeight="1">
      <c r="A248" s="217" t="s">
        <v>425</v>
      </c>
      <c r="B248" s="92" t="s">
        <v>379</v>
      </c>
      <c r="C248" s="39"/>
      <c r="D248" s="39"/>
      <c r="E248" s="39"/>
      <c r="F248" s="39"/>
      <c r="G248" s="140">
        <f>SUM(G249:G259)</f>
        <v>213000</v>
      </c>
      <c r="H248" s="140">
        <f>SUM(H249:H259)</f>
        <v>145500</v>
      </c>
      <c r="I248" s="148"/>
      <c r="J248" s="148"/>
      <c r="K248" s="148"/>
      <c r="L248" s="148"/>
      <c r="M248" s="140">
        <f>SUM(M249:M259)</f>
        <v>60000</v>
      </c>
      <c r="N248" s="140">
        <f>SUM(N249:N259)</f>
        <v>60000</v>
      </c>
      <c r="O248" s="151"/>
      <c r="P248" s="151"/>
      <c r="Q248" s="140"/>
      <c r="R248" s="140"/>
      <c r="S248" s="149"/>
    </row>
    <row r="249" spans="1:22" ht="44.25" customHeight="1">
      <c r="A249" s="137">
        <v>24</v>
      </c>
      <c r="B249" s="5" t="s">
        <v>900</v>
      </c>
      <c r="C249" s="1" t="s">
        <v>537</v>
      </c>
      <c r="D249" s="1"/>
      <c r="E249" s="1" t="s">
        <v>579</v>
      </c>
      <c r="F249" s="1"/>
      <c r="G249" s="47">
        <v>20000</v>
      </c>
      <c r="H249" s="2">
        <f>G249</f>
        <v>20000</v>
      </c>
      <c r="I249" s="31"/>
      <c r="J249" s="31"/>
      <c r="K249" s="31"/>
      <c r="L249" s="31"/>
      <c r="M249" s="34">
        <f>N249</f>
        <v>10000</v>
      </c>
      <c r="N249" s="4">
        <v>10000</v>
      </c>
      <c r="O249" s="32"/>
      <c r="P249" s="32"/>
      <c r="Q249" s="32"/>
      <c r="R249" s="32"/>
      <c r="S249" s="146"/>
      <c r="T249" s="19"/>
      <c r="U249" s="19"/>
      <c r="V249" s="19"/>
    </row>
    <row r="250" spans="1:22" ht="37.5" customHeight="1">
      <c r="A250" s="137">
        <v>25</v>
      </c>
      <c r="B250" s="5" t="s">
        <v>902</v>
      </c>
      <c r="C250" s="1" t="s">
        <v>756</v>
      </c>
      <c r="D250" s="1"/>
      <c r="E250" s="1" t="s">
        <v>578</v>
      </c>
      <c r="F250" s="1"/>
      <c r="G250" s="47">
        <v>80000</v>
      </c>
      <c r="H250" s="2">
        <f>G250</f>
        <v>80000</v>
      </c>
      <c r="I250" s="31"/>
      <c r="J250" s="31"/>
      <c r="K250" s="31"/>
      <c r="L250" s="31"/>
      <c r="M250" s="34">
        <f>N250</f>
        <v>5000</v>
      </c>
      <c r="N250" s="4">
        <v>5000</v>
      </c>
      <c r="O250" s="32"/>
      <c r="P250" s="32"/>
      <c r="Q250" s="32"/>
      <c r="R250" s="32"/>
      <c r="S250" s="146"/>
      <c r="T250" s="19"/>
      <c r="U250" s="19"/>
      <c r="V250" s="19"/>
    </row>
    <row r="251" spans="1:22" ht="48" customHeight="1">
      <c r="A251" s="137">
        <v>26</v>
      </c>
      <c r="B251" s="5" t="s">
        <v>377</v>
      </c>
      <c r="C251" s="1" t="s">
        <v>921</v>
      </c>
      <c r="D251" s="1"/>
      <c r="E251" s="1" t="s">
        <v>541</v>
      </c>
      <c r="F251" s="1"/>
      <c r="G251" s="47">
        <f>H251</f>
        <v>5500</v>
      </c>
      <c r="H251" s="2">
        <v>5500</v>
      </c>
      <c r="I251" s="31"/>
      <c r="J251" s="31"/>
      <c r="K251" s="31"/>
      <c r="L251" s="31"/>
      <c r="M251" s="34">
        <f>N251</f>
        <v>5000</v>
      </c>
      <c r="N251" s="4">
        <v>5000</v>
      </c>
      <c r="O251" s="32"/>
      <c r="P251" s="32"/>
      <c r="Q251" s="32"/>
      <c r="R251" s="32"/>
      <c r="S251" s="146"/>
      <c r="T251" s="19"/>
      <c r="U251" s="19"/>
      <c r="V251" s="19"/>
    </row>
    <row r="252" spans="1:22" ht="48" customHeight="1">
      <c r="A252" s="137">
        <v>27</v>
      </c>
      <c r="B252" s="5" t="s">
        <v>912</v>
      </c>
      <c r="C252" s="1" t="s">
        <v>922</v>
      </c>
      <c r="D252" s="1"/>
      <c r="E252" s="1" t="s">
        <v>541</v>
      </c>
      <c r="F252" s="1"/>
      <c r="G252" s="47">
        <v>31000</v>
      </c>
      <c r="H252" s="2">
        <v>5000</v>
      </c>
      <c r="I252" s="31"/>
      <c r="J252" s="31"/>
      <c r="K252" s="31"/>
      <c r="L252" s="31"/>
      <c r="M252" s="34">
        <f>N252</f>
        <v>5000</v>
      </c>
      <c r="N252" s="4">
        <v>5000</v>
      </c>
      <c r="O252" s="32"/>
      <c r="P252" s="32"/>
      <c r="Q252" s="32"/>
      <c r="R252" s="32"/>
      <c r="S252" s="146"/>
      <c r="T252" s="19"/>
      <c r="U252" s="19"/>
      <c r="V252" s="19"/>
    </row>
    <row r="253" spans="1:22" ht="48" customHeight="1">
      <c r="A253" s="137">
        <v>28</v>
      </c>
      <c r="B253" s="5" t="s">
        <v>913</v>
      </c>
      <c r="C253" s="1" t="s">
        <v>923</v>
      </c>
      <c r="D253" s="1"/>
      <c r="E253" s="1" t="s">
        <v>541</v>
      </c>
      <c r="F253" s="1"/>
      <c r="G253" s="47">
        <v>15000</v>
      </c>
      <c r="H253" s="2">
        <v>5000</v>
      </c>
      <c r="I253" s="31"/>
      <c r="J253" s="31"/>
      <c r="K253" s="31"/>
      <c r="L253" s="31"/>
      <c r="M253" s="34">
        <f>N253</f>
        <v>5000</v>
      </c>
      <c r="N253" s="4">
        <v>5000</v>
      </c>
      <c r="O253" s="32"/>
      <c r="P253" s="32"/>
      <c r="Q253" s="32"/>
      <c r="R253" s="32"/>
      <c r="S253" s="146"/>
      <c r="T253" s="19"/>
      <c r="U253" s="19"/>
      <c r="V253" s="19"/>
    </row>
    <row r="254" spans="1:22" ht="48" customHeight="1">
      <c r="A254" s="137">
        <v>29</v>
      </c>
      <c r="B254" s="5" t="s">
        <v>914</v>
      </c>
      <c r="C254" s="1" t="s">
        <v>468</v>
      </c>
      <c r="D254" s="1"/>
      <c r="E254" s="1" t="s">
        <v>541</v>
      </c>
      <c r="F254" s="1"/>
      <c r="G254" s="47">
        <v>15000</v>
      </c>
      <c r="H254" s="2">
        <v>5000</v>
      </c>
      <c r="I254" s="31"/>
      <c r="J254" s="31"/>
      <c r="K254" s="31"/>
      <c r="L254" s="31"/>
      <c r="M254" s="34">
        <f>N254</f>
        <v>5000</v>
      </c>
      <c r="N254" s="4">
        <v>5000</v>
      </c>
      <c r="O254" s="32"/>
      <c r="P254" s="32"/>
      <c r="Q254" s="32"/>
      <c r="R254" s="32"/>
      <c r="S254" s="146"/>
      <c r="T254" s="19"/>
      <c r="U254" s="19"/>
      <c r="V254" s="19"/>
    </row>
    <row r="255" spans="1:22" ht="48" customHeight="1">
      <c r="A255" s="137">
        <v>30</v>
      </c>
      <c r="B255" s="5" t="s">
        <v>915</v>
      </c>
      <c r="C255" s="1" t="s">
        <v>472</v>
      </c>
      <c r="D255" s="1"/>
      <c r="E255" s="1" t="s">
        <v>541</v>
      </c>
      <c r="F255" s="1"/>
      <c r="G255" s="47">
        <v>6500</v>
      </c>
      <c r="H255" s="2">
        <v>5000</v>
      </c>
      <c r="I255" s="31"/>
      <c r="J255" s="31"/>
      <c r="K255" s="31"/>
      <c r="L255" s="31"/>
      <c r="M255" s="34">
        <f>N255</f>
        <v>5000</v>
      </c>
      <c r="N255" s="4">
        <v>5000</v>
      </c>
      <c r="O255" s="32"/>
      <c r="P255" s="32"/>
      <c r="Q255" s="32"/>
      <c r="R255" s="32"/>
      <c r="S255" s="146"/>
      <c r="T255" s="19"/>
      <c r="U255" s="19"/>
      <c r="V255" s="19"/>
    </row>
    <row r="256" spans="1:22" ht="48" customHeight="1">
      <c r="A256" s="137">
        <v>31</v>
      </c>
      <c r="B256" s="5" t="s">
        <v>916</v>
      </c>
      <c r="C256" s="1" t="s">
        <v>613</v>
      </c>
      <c r="D256" s="1"/>
      <c r="E256" s="1" t="s">
        <v>541</v>
      </c>
      <c r="F256" s="1"/>
      <c r="G256" s="47">
        <v>10000</v>
      </c>
      <c r="H256" s="2">
        <v>5000</v>
      </c>
      <c r="I256" s="31"/>
      <c r="J256" s="31"/>
      <c r="K256" s="31"/>
      <c r="L256" s="31"/>
      <c r="M256" s="34">
        <f>N256</f>
        <v>5000</v>
      </c>
      <c r="N256" s="4">
        <v>5000</v>
      </c>
      <c r="O256" s="32"/>
      <c r="P256" s="32"/>
      <c r="Q256" s="32"/>
      <c r="R256" s="32"/>
      <c r="S256" s="146"/>
      <c r="T256" s="19"/>
      <c r="U256" s="19"/>
      <c r="V256" s="19"/>
    </row>
    <row r="257" spans="1:22" ht="48" customHeight="1">
      <c r="A257" s="137">
        <v>32</v>
      </c>
      <c r="B257" s="5" t="s">
        <v>917</v>
      </c>
      <c r="C257" s="1" t="s">
        <v>509</v>
      </c>
      <c r="D257" s="1"/>
      <c r="E257" s="1" t="s">
        <v>541</v>
      </c>
      <c r="F257" s="1"/>
      <c r="G257" s="47">
        <v>10000</v>
      </c>
      <c r="H257" s="2">
        <v>5000</v>
      </c>
      <c r="I257" s="31"/>
      <c r="J257" s="31"/>
      <c r="K257" s="31"/>
      <c r="L257" s="31"/>
      <c r="M257" s="34">
        <f>N257</f>
        <v>5000</v>
      </c>
      <c r="N257" s="4">
        <v>5000</v>
      </c>
      <c r="O257" s="32"/>
      <c r="P257" s="32"/>
      <c r="Q257" s="32"/>
      <c r="R257" s="32"/>
      <c r="S257" s="146"/>
      <c r="T257" s="19"/>
      <c r="U257" s="19"/>
      <c r="V257" s="19"/>
    </row>
    <row r="258" spans="1:22" ht="48" customHeight="1">
      <c r="A258" s="137">
        <v>33</v>
      </c>
      <c r="B258" s="5" t="s">
        <v>918</v>
      </c>
      <c r="C258" s="1" t="s">
        <v>537</v>
      </c>
      <c r="D258" s="1"/>
      <c r="E258" s="1" t="s">
        <v>541</v>
      </c>
      <c r="F258" s="1"/>
      <c r="G258" s="47">
        <v>10000</v>
      </c>
      <c r="H258" s="2">
        <v>5000</v>
      </c>
      <c r="I258" s="31"/>
      <c r="J258" s="31"/>
      <c r="K258" s="31"/>
      <c r="L258" s="31"/>
      <c r="M258" s="34">
        <f>N258</f>
        <v>5000</v>
      </c>
      <c r="N258" s="4">
        <v>5000</v>
      </c>
      <c r="O258" s="32"/>
      <c r="P258" s="32"/>
      <c r="Q258" s="32"/>
      <c r="R258" s="32"/>
      <c r="S258" s="146"/>
      <c r="T258" s="19"/>
      <c r="U258" s="19"/>
      <c r="V258" s="19"/>
    </row>
    <row r="259" spans="1:22" ht="37.5" customHeight="1">
      <c r="A259" s="137">
        <v>34</v>
      </c>
      <c r="B259" s="5" t="s">
        <v>919</v>
      </c>
      <c r="C259" s="1" t="s">
        <v>756</v>
      </c>
      <c r="D259" s="1"/>
      <c r="E259" s="1" t="s">
        <v>541</v>
      </c>
      <c r="F259" s="1"/>
      <c r="G259" s="47">
        <v>10000</v>
      </c>
      <c r="H259" s="2">
        <v>5000</v>
      </c>
      <c r="I259" s="31"/>
      <c r="J259" s="31"/>
      <c r="K259" s="31"/>
      <c r="L259" s="31"/>
      <c r="M259" s="34">
        <f>N259</f>
        <v>5000</v>
      </c>
      <c r="N259" s="4">
        <v>5000</v>
      </c>
      <c r="O259" s="245"/>
      <c r="P259" s="32"/>
      <c r="Q259" s="32"/>
      <c r="R259" s="32"/>
      <c r="S259" s="146"/>
      <c r="T259" s="19"/>
      <c r="U259" s="19"/>
      <c r="V259" s="19"/>
    </row>
    <row r="260" spans="1:19" s="20" customFormat="1" ht="45.75" customHeight="1">
      <c r="A260" s="201" t="s">
        <v>924</v>
      </c>
      <c r="B260" s="202" t="s">
        <v>925</v>
      </c>
      <c r="C260" s="203"/>
      <c r="D260" s="203"/>
      <c r="E260" s="203"/>
      <c r="F260" s="203"/>
      <c r="G260" s="207">
        <f>G261+G269</f>
        <v>505981</v>
      </c>
      <c r="H260" s="207">
        <f>H261+H269</f>
        <v>302698.85</v>
      </c>
      <c r="I260" s="207">
        <f>I261+I269</f>
        <v>28000</v>
      </c>
      <c r="J260" s="207">
        <f>J261+J269</f>
        <v>28000</v>
      </c>
      <c r="K260" s="207">
        <f>K261+K269</f>
        <v>28000</v>
      </c>
      <c r="L260" s="207">
        <f>L261+L269</f>
        <v>28000</v>
      </c>
      <c r="M260" s="207">
        <f>M261+M269</f>
        <v>390200</v>
      </c>
      <c r="N260" s="207">
        <f>N261+N269</f>
        <v>259000</v>
      </c>
      <c r="O260" s="207">
        <f>O261+O269</f>
        <v>78575</v>
      </c>
      <c r="P260" s="207">
        <f>P261+P269</f>
        <v>78575</v>
      </c>
      <c r="Q260" s="207">
        <f>Q261+Q269</f>
        <v>68700</v>
      </c>
      <c r="R260" s="207">
        <f>R261+R269</f>
        <v>68700</v>
      </c>
      <c r="S260" s="208"/>
    </row>
    <row r="261" spans="1:19" s="21" customFormat="1" ht="62.25" customHeight="1">
      <c r="A261" s="86" t="s">
        <v>423</v>
      </c>
      <c r="B261" s="87" t="s">
        <v>424</v>
      </c>
      <c r="C261" s="88"/>
      <c r="D261" s="88"/>
      <c r="E261" s="88"/>
      <c r="F261" s="88"/>
      <c r="G261" s="89">
        <f>G262</f>
        <v>157929</v>
      </c>
      <c r="H261" s="89">
        <f>H262</f>
        <v>84972</v>
      </c>
      <c r="I261" s="89">
        <f>I262</f>
        <v>28000</v>
      </c>
      <c r="J261" s="89">
        <f>J262</f>
        <v>28000</v>
      </c>
      <c r="K261" s="89">
        <f>K262</f>
        <v>28000</v>
      </c>
      <c r="L261" s="89">
        <f>L262</f>
        <v>28000</v>
      </c>
      <c r="M261" s="89">
        <f>M262</f>
        <v>97850</v>
      </c>
      <c r="N261" s="89">
        <f>N262</f>
        <v>82850</v>
      </c>
      <c r="O261" s="89">
        <f>O262</f>
        <v>50255</v>
      </c>
      <c r="P261" s="89">
        <f>P262</f>
        <v>50255</v>
      </c>
      <c r="Q261" s="89">
        <f>Q262</f>
        <v>20000</v>
      </c>
      <c r="R261" s="89">
        <f>R262</f>
        <v>20000</v>
      </c>
      <c r="S261" s="90"/>
    </row>
    <row r="262" spans="1:19" s="22" customFormat="1" ht="42" customHeight="1">
      <c r="A262" s="91" t="s">
        <v>425</v>
      </c>
      <c r="B262" s="92" t="s">
        <v>426</v>
      </c>
      <c r="C262" s="93"/>
      <c r="D262" s="93"/>
      <c r="E262" s="93"/>
      <c r="F262" s="93"/>
      <c r="G262" s="94">
        <f>SUM(G265:G268)</f>
        <v>157929</v>
      </c>
      <c r="H262" s="94">
        <f>SUM(H265:H268)</f>
        <v>84972</v>
      </c>
      <c r="I262" s="94">
        <f>SUM(I265:I268)</f>
        <v>28000</v>
      </c>
      <c r="J262" s="94">
        <f>SUM(J265:J268)</f>
        <v>28000</v>
      </c>
      <c r="K262" s="94">
        <f>SUM(K265:K268)</f>
        <v>28000</v>
      </c>
      <c r="L262" s="94">
        <f>SUM(L265:L268)</f>
        <v>28000</v>
      </c>
      <c r="M262" s="94">
        <f>SUM(M265:M268)</f>
        <v>97850</v>
      </c>
      <c r="N262" s="94">
        <f>SUM(N265:N268)</f>
        <v>82850</v>
      </c>
      <c r="O262" s="94">
        <f>SUM(O265:O268)</f>
        <v>50255</v>
      </c>
      <c r="P262" s="94">
        <f>SUM(P265:P268)</f>
        <v>50255</v>
      </c>
      <c r="Q262" s="94">
        <f>SUM(Q265:Q268)</f>
        <v>20000</v>
      </c>
      <c r="R262" s="94">
        <f>SUM(R265:R268)</f>
        <v>20000</v>
      </c>
      <c r="S262" s="95"/>
    </row>
    <row r="263" spans="1:19" s="23" customFormat="1" ht="30" customHeight="1">
      <c r="A263" s="91"/>
      <c r="B263" s="92" t="s">
        <v>427</v>
      </c>
      <c r="C263" s="96"/>
      <c r="D263" s="96"/>
      <c r="E263" s="96"/>
      <c r="F263" s="96"/>
      <c r="G263" s="97"/>
      <c r="H263" s="97"/>
      <c r="I263" s="97"/>
      <c r="J263" s="97"/>
      <c r="K263" s="97"/>
      <c r="L263" s="97"/>
      <c r="M263" s="97"/>
      <c r="N263" s="97"/>
      <c r="O263" s="97"/>
      <c r="P263" s="97"/>
      <c r="Q263" s="97"/>
      <c r="R263" s="97"/>
      <c r="S263" s="97"/>
    </row>
    <row r="264" spans="1:19" s="22" customFormat="1" ht="58.5" customHeight="1">
      <c r="A264" s="91"/>
      <c r="B264" s="98" t="s">
        <v>428</v>
      </c>
      <c r="C264" s="93"/>
      <c r="D264" s="93"/>
      <c r="E264" s="93"/>
      <c r="F264" s="93"/>
      <c r="G264" s="95"/>
      <c r="H264" s="95"/>
      <c r="I264" s="95"/>
      <c r="J264" s="95"/>
      <c r="K264" s="95"/>
      <c r="L264" s="95"/>
      <c r="M264" s="95"/>
      <c r="N264" s="95"/>
      <c r="O264" s="95"/>
      <c r="P264" s="95"/>
      <c r="Q264" s="95"/>
      <c r="R264" s="95"/>
      <c r="S264" s="95"/>
    </row>
    <row r="265" spans="1:22" ht="66">
      <c r="A265" s="137">
        <v>1</v>
      </c>
      <c r="B265" s="62" t="s">
        <v>484</v>
      </c>
      <c r="C265" s="1" t="s">
        <v>452</v>
      </c>
      <c r="D265" s="1" t="s">
        <v>932</v>
      </c>
      <c r="E265" s="1" t="s">
        <v>454</v>
      </c>
      <c r="F265" s="1" t="s">
        <v>485</v>
      </c>
      <c r="G265" s="30">
        <v>112957</v>
      </c>
      <c r="H265" s="2">
        <v>40000</v>
      </c>
      <c r="I265" s="31">
        <f>J265</f>
        <v>10000</v>
      </c>
      <c r="J265" s="64">
        <v>10000</v>
      </c>
      <c r="K265" s="31">
        <f>L265</f>
        <v>10000</v>
      </c>
      <c r="L265" s="64">
        <v>10000</v>
      </c>
      <c r="M265" s="4">
        <v>29850</v>
      </c>
      <c r="N265" s="32">
        <f>M265</f>
        <v>29850</v>
      </c>
      <c r="O265" s="32">
        <f>P265</f>
        <v>20038</v>
      </c>
      <c r="P265" s="32">
        <v>20038</v>
      </c>
      <c r="Q265" s="32"/>
      <c r="R265" s="32"/>
      <c r="S265" s="146"/>
      <c r="T265" s="19"/>
      <c r="U265" s="19"/>
      <c r="V265" s="19"/>
    </row>
    <row r="266" spans="1:22" ht="99">
      <c r="A266" s="137">
        <v>2</v>
      </c>
      <c r="B266" s="44" t="s">
        <v>926</v>
      </c>
      <c r="C266" s="1" t="s">
        <v>929</v>
      </c>
      <c r="D266" s="1" t="s">
        <v>933</v>
      </c>
      <c r="E266" s="1" t="s">
        <v>479</v>
      </c>
      <c r="F266" s="1" t="s">
        <v>930</v>
      </c>
      <c r="G266" s="30">
        <v>14686</v>
      </c>
      <c r="H266" s="2">
        <f>G266</f>
        <v>14686</v>
      </c>
      <c r="I266" s="31">
        <f>J266</f>
        <v>7500</v>
      </c>
      <c r="J266" s="30">
        <v>7500</v>
      </c>
      <c r="K266" s="31">
        <f>L266</f>
        <v>7500</v>
      </c>
      <c r="L266" s="30">
        <v>7500</v>
      </c>
      <c r="M266" s="4">
        <v>5750</v>
      </c>
      <c r="N266" s="32">
        <f>M266</f>
        <v>5750</v>
      </c>
      <c r="O266" s="32">
        <f>P266</f>
        <v>5000</v>
      </c>
      <c r="P266" s="32">
        <v>5000</v>
      </c>
      <c r="Q266" s="32"/>
      <c r="R266" s="32"/>
      <c r="S266" s="146"/>
      <c r="T266" s="19"/>
      <c r="U266" s="19"/>
      <c r="V266" s="19"/>
    </row>
    <row r="267" spans="1:22" ht="141.75" customHeight="1">
      <c r="A267" s="137">
        <v>3</v>
      </c>
      <c r="B267" s="6" t="s">
        <v>927</v>
      </c>
      <c r="C267" s="1" t="s">
        <v>452</v>
      </c>
      <c r="D267" s="1" t="s">
        <v>988</v>
      </c>
      <c r="E267" s="1" t="s">
        <v>598</v>
      </c>
      <c r="F267" s="1" t="s">
        <v>931</v>
      </c>
      <c r="G267" s="30">
        <v>30286</v>
      </c>
      <c r="H267" s="2">
        <f>G267</f>
        <v>30286</v>
      </c>
      <c r="I267" s="31">
        <f>J267</f>
        <v>10500</v>
      </c>
      <c r="J267" s="64">
        <v>10500</v>
      </c>
      <c r="K267" s="31">
        <f>L267</f>
        <v>10500</v>
      </c>
      <c r="L267" s="64">
        <v>10500</v>
      </c>
      <c r="M267" s="4">
        <v>12250</v>
      </c>
      <c r="N267" s="32">
        <f>M267</f>
        <v>12250</v>
      </c>
      <c r="O267" s="32">
        <f>P267</f>
        <v>11700</v>
      </c>
      <c r="P267" s="32">
        <v>11700</v>
      </c>
      <c r="Q267" s="32"/>
      <c r="R267" s="32"/>
      <c r="S267" s="146"/>
      <c r="T267" s="19"/>
      <c r="U267" s="19"/>
      <c r="V267" s="19"/>
    </row>
    <row r="268" spans="1:19" s="244" customFormat="1" ht="57" customHeight="1">
      <c r="A268" s="238">
        <v>4</v>
      </c>
      <c r="B268" s="252" t="s">
        <v>928</v>
      </c>
      <c r="C268" s="247"/>
      <c r="D268" s="247"/>
      <c r="E268" s="240"/>
      <c r="F268" s="247"/>
      <c r="G268" s="249"/>
      <c r="H268" s="253"/>
      <c r="I268" s="241"/>
      <c r="J268" s="241"/>
      <c r="K268" s="241"/>
      <c r="L268" s="241"/>
      <c r="M268" s="251">
        <v>50000</v>
      </c>
      <c r="N268" s="242">
        <v>35000</v>
      </c>
      <c r="O268" s="242">
        <f>P268</f>
        <v>13517</v>
      </c>
      <c r="P268" s="242">
        <v>13517</v>
      </c>
      <c r="Q268" s="242">
        <f>R268</f>
        <v>20000</v>
      </c>
      <c r="R268" s="242">
        <v>20000</v>
      </c>
      <c r="S268" s="239" t="s">
        <v>1009</v>
      </c>
    </row>
    <row r="269" spans="1:19" s="21" customFormat="1" ht="41.25" customHeight="1">
      <c r="A269" s="86" t="s">
        <v>489</v>
      </c>
      <c r="B269" s="87" t="s">
        <v>490</v>
      </c>
      <c r="C269" s="88"/>
      <c r="D269" s="88"/>
      <c r="E269" s="88"/>
      <c r="F269" s="88"/>
      <c r="G269" s="89">
        <f>G270+G289</f>
        <v>348052</v>
      </c>
      <c r="H269" s="89">
        <f>H270+H289</f>
        <v>217726.85</v>
      </c>
      <c r="I269" s="89"/>
      <c r="J269" s="89"/>
      <c r="K269" s="89"/>
      <c r="L269" s="89"/>
      <c r="M269" s="89">
        <f>M270+M289</f>
        <v>292350</v>
      </c>
      <c r="N269" s="89">
        <f>N270+N289</f>
        <v>176150</v>
      </c>
      <c r="O269" s="89">
        <f>O270+O289</f>
        <v>28320</v>
      </c>
      <c r="P269" s="89">
        <f>P270+P289</f>
        <v>28320</v>
      </c>
      <c r="Q269" s="89">
        <f>Q270+Q289</f>
        <v>48700</v>
      </c>
      <c r="R269" s="89">
        <f>R270+R289</f>
        <v>48700</v>
      </c>
      <c r="S269" s="90"/>
    </row>
    <row r="270" spans="1:19" s="24" customFormat="1" ht="62.25" customHeight="1">
      <c r="A270" s="91" t="s">
        <v>735</v>
      </c>
      <c r="B270" s="92" t="s">
        <v>736</v>
      </c>
      <c r="C270" s="210"/>
      <c r="D270" s="210"/>
      <c r="E270" s="210"/>
      <c r="F270" s="210"/>
      <c r="G270" s="94">
        <f>SUM(G271:G288)</f>
        <v>320539</v>
      </c>
      <c r="H270" s="94">
        <f>SUM(H271:H288)</f>
        <v>205346</v>
      </c>
      <c r="I270" s="139"/>
      <c r="J270" s="139"/>
      <c r="K270" s="139"/>
      <c r="L270" s="139"/>
      <c r="M270" s="94">
        <f>SUM(M271:M288)</f>
        <v>276250</v>
      </c>
      <c r="N270" s="94">
        <f>SUM(N271:N288)</f>
        <v>172650</v>
      </c>
      <c r="O270" s="94">
        <f>SUM(O271:O288)</f>
        <v>28320</v>
      </c>
      <c r="P270" s="94">
        <f>SUM(P271:P288)</f>
        <v>28320</v>
      </c>
      <c r="Q270" s="94">
        <f>SUM(Q271:Q288)</f>
        <v>48700</v>
      </c>
      <c r="R270" s="94">
        <f>SUM(R271:R288)</f>
        <v>48700</v>
      </c>
      <c r="S270" s="139"/>
    </row>
    <row r="271" spans="1:22" ht="126" customHeight="1">
      <c r="A271" s="137">
        <v>5</v>
      </c>
      <c r="B271" s="44" t="s">
        <v>934</v>
      </c>
      <c r="C271" s="1" t="s">
        <v>941</v>
      </c>
      <c r="D271" s="1" t="s">
        <v>945</v>
      </c>
      <c r="E271" s="7" t="s">
        <v>516</v>
      </c>
      <c r="F271" s="45" t="s">
        <v>952</v>
      </c>
      <c r="G271" s="60">
        <v>10646</v>
      </c>
      <c r="H271" s="2">
        <f>G271</f>
        <v>10646</v>
      </c>
      <c r="I271" s="31"/>
      <c r="J271" s="31"/>
      <c r="K271" s="31"/>
      <c r="L271" s="31"/>
      <c r="M271" s="34">
        <f>N271</f>
        <v>7800</v>
      </c>
      <c r="N271" s="4">
        <v>7800</v>
      </c>
      <c r="O271" s="32">
        <f>P271</f>
        <v>6300</v>
      </c>
      <c r="P271" s="32">
        <v>6300</v>
      </c>
      <c r="Q271" s="32">
        <f>R271</f>
        <v>1000</v>
      </c>
      <c r="R271" s="32">
        <v>1000</v>
      </c>
      <c r="S271" s="146"/>
      <c r="T271" s="19"/>
      <c r="U271" s="19"/>
      <c r="V271" s="19"/>
    </row>
    <row r="272" spans="1:22" ht="191.25" customHeight="1">
      <c r="A272" s="137">
        <v>6</v>
      </c>
      <c r="B272" s="44" t="s">
        <v>935</v>
      </c>
      <c r="C272" s="7" t="s">
        <v>436</v>
      </c>
      <c r="D272" s="1" t="s">
        <v>946</v>
      </c>
      <c r="E272" s="7">
        <v>2016</v>
      </c>
      <c r="F272" s="45" t="s">
        <v>953</v>
      </c>
      <c r="G272" s="60">
        <v>4700</v>
      </c>
      <c r="H272" s="2">
        <f>G272</f>
        <v>4700</v>
      </c>
      <c r="I272" s="31"/>
      <c r="J272" s="31"/>
      <c r="K272" s="31"/>
      <c r="L272" s="31"/>
      <c r="M272" s="34">
        <f>N272</f>
        <v>4400</v>
      </c>
      <c r="N272" s="4">
        <v>4400</v>
      </c>
      <c r="O272" s="32">
        <f>P272</f>
        <v>3950</v>
      </c>
      <c r="P272" s="32">
        <v>3950</v>
      </c>
      <c r="Q272" s="32"/>
      <c r="R272" s="32"/>
      <c r="S272" s="146"/>
      <c r="T272" s="19"/>
      <c r="U272" s="19"/>
      <c r="V272" s="19"/>
    </row>
    <row r="273" spans="1:22" ht="66" customHeight="1">
      <c r="A273" s="137">
        <v>7</v>
      </c>
      <c r="B273" s="44" t="s">
        <v>936</v>
      </c>
      <c r="C273" s="1" t="s">
        <v>942</v>
      </c>
      <c r="D273" s="1" t="s">
        <v>947</v>
      </c>
      <c r="E273" s="63" t="s">
        <v>599</v>
      </c>
      <c r="F273" s="45" t="s">
        <v>954</v>
      </c>
      <c r="G273" s="30">
        <v>14893</v>
      </c>
      <c r="H273" s="2">
        <f>G273</f>
        <v>14893</v>
      </c>
      <c r="I273" s="31"/>
      <c r="J273" s="31"/>
      <c r="K273" s="31"/>
      <c r="L273" s="31"/>
      <c r="M273" s="34">
        <f>N273</f>
        <v>3700</v>
      </c>
      <c r="N273" s="4">
        <v>3700</v>
      </c>
      <c r="O273" s="32"/>
      <c r="P273" s="32"/>
      <c r="Q273" s="32">
        <f>R273</f>
        <v>3000</v>
      </c>
      <c r="R273" s="32">
        <v>3000</v>
      </c>
      <c r="S273" s="146"/>
      <c r="T273" s="19"/>
      <c r="U273" s="19"/>
      <c r="V273" s="19"/>
    </row>
    <row r="274" spans="1:22" ht="49.5">
      <c r="A274" s="137">
        <v>8</v>
      </c>
      <c r="B274" s="44" t="s">
        <v>938</v>
      </c>
      <c r="C274" s="1" t="s">
        <v>944</v>
      </c>
      <c r="D274" s="7" t="s">
        <v>949</v>
      </c>
      <c r="E274" s="7">
        <v>2016</v>
      </c>
      <c r="F274" s="1" t="s">
        <v>956</v>
      </c>
      <c r="G274" s="60">
        <v>999</v>
      </c>
      <c r="H274" s="2">
        <f>G274</f>
        <v>999</v>
      </c>
      <c r="I274" s="31"/>
      <c r="J274" s="31"/>
      <c r="K274" s="31"/>
      <c r="L274" s="31"/>
      <c r="M274" s="34">
        <f>N274</f>
        <v>1000</v>
      </c>
      <c r="N274" s="4">
        <v>1000</v>
      </c>
      <c r="O274" s="32">
        <f>P274</f>
        <v>850</v>
      </c>
      <c r="P274" s="32">
        <v>850</v>
      </c>
      <c r="Q274" s="32"/>
      <c r="R274" s="32"/>
      <c r="S274" s="146"/>
      <c r="T274" s="19"/>
      <c r="U274" s="19"/>
      <c r="V274" s="19"/>
    </row>
    <row r="275" spans="1:22" ht="108.75" customHeight="1">
      <c r="A275" s="137">
        <v>9</v>
      </c>
      <c r="B275" s="44" t="s">
        <v>939</v>
      </c>
      <c r="C275" s="7" t="s">
        <v>452</v>
      </c>
      <c r="D275" s="1" t="s">
        <v>950</v>
      </c>
      <c r="E275" s="7">
        <v>2016</v>
      </c>
      <c r="F275" s="1" t="s">
        <v>957</v>
      </c>
      <c r="G275" s="60">
        <v>7808</v>
      </c>
      <c r="H275" s="2">
        <f>G275</f>
        <v>7808</v>
      </c>
      <c r="I275" s="31"/>
      <c r="J275" s="31"/>
      <c r="K275" s="31"/>
      <c r="L275" s="31"/>
      <c r="M275" s="34">
        <f>N275</f>
        <v>7070</v>
      </c>
      <c r="N275" s="4">
        <v>7070</v>
      </c>
      <c r="O275" s="32">
        <f>P275</f>
        <v>2600</v>
      </c>
      <c r="P275" s="32">
        <v>2600</v>
      </c>
      <c r="Q275" s="32">
        <f>R275</f>
        <v>3000</v>
      </c>
      <c r="R275" s="32">
        <v>3000</v>
      </c>
      <c r="S275" s="146"/>
      <c r="T275" s="19"/>
      <c r="U275" s="19"/>
      <c r="V275" s="19"/>
    </row>
    <row r="276" spans="1:22" ht="123" customHeight="1">
      <c r="A276" s="137">
        <v>10</v>
      </c>
      <c r="B276" s="44" t="s">
        <v>940</v>
      </c>
      <c r="C276" s="7" t="s">
        <v>452</v>
      </c>
      <c r="D276" s="1" t="s">
        <v>951</v>
      </c>
      <c r="E276" s="7" t="s">
        <v>479</v>
      </c>
      <c r="F276" s="1" t="s">
        <v>958</v>
      </c>
      <c r="G276" s="60">
        <v>15640</v>
      </c>
      <c r="H276" s="2">
        <f>G276</f>
        <v>15640</v>
      </c>
      <c r="I276" s="31"/>
      <c r="J276" s="31"/>
      <c r="K276" s="31"/>
      <c r="L276" s="31"/>
      <c r="M276" s="34">
        <f>N276</f>
        <v>14620</v>
      </c>
      <c r="N276" s="4">
        <v>14620</v>
      </c>
      <c r="O276" s="32">
        <f>P276</f>
        <v>14620</v>
      </c>
      <c r="P276" s="32">
        <v>14620</v>
      </c>
      <c r="Q276" s="32"/>
      <c r="R276" s="32"/>
      <c r="S276" s="146"/>
      <c r="T276" s="19"/>
      <c r="U276" s="19"/>
      <c r="V276" s="19"/>
    </row>
    <row r="277" spans="1:22" ht="55.5" customHeight="1">
      <c r="A277" s="137">
        <v>11</v>
      </c>
      <c r="B277" s="44" t="s">
        <v>935</v>
      </c>
      <c r="C277" s="7" t="s">
        <v>430</v>
      </c>
      <c r="D277" s="1" t="s">
        <v>964</v>
      </c>
      <c r="E277" s="7" t="s">
        <v>511</v>
      </c>
      <c r="F277" s="45" t="s">
        <v>3</v>
      </c>
      <c r="G277" s="60">
        <v>4700</v>
      </c>
      <c r="H277" s="2">
        <f>G277</f>
        <v>4700</v>
      </c>
      <c r="I277" s="31"/>
      <c r="J277" s="31"/>
      <c r="K277" s="31"/>
      <c r="L277" s="31"/>
      <c r="M277" s="34">
        <f>N277</f>
        <v>4500</v>
      </c>
      <c r="N277" s="4">
        <v>4500</v>
      </c>
      <c r="O277" s="32"/>
      <c r="P277" s="32"/>
      <c r="Q277" s="32">
        <f>R277</f>
        <v>3700</v>
      </c>
      <c r="R277" s="32">
        <v>3700</v>
      </c>
      <c r="S277" s="146"/>
      <c r="T277" s="19"/>
      <c r="U277" s="19"/>
      <c r="V277" s="19"/>
    </row>
    <row r="278" spans="1:22" ht="56.25" customHeight="1">
      <c r="A278" s="137">
        <v>12</v>
      </c>
      <c r="B278" s="44" t="s">
        <v>959</v>
      </c>
      <c r="C278" s="1" t="s">
        <v>492</v>
      </c>
      <c r="D278" s="7"/>
      <c r="E278" s="7" t="s">
        <v>516</v>
      </c>
      <c r="F278" s="1" t="s">
        <v>4</v>
      </c>
      <c r="G278" s="60">
        <v>14999</v>
      </c>
      <c r="H278" s="2">
        <f>G278</f>
        <v>14999</v>
      </c>
      <c r="I278" s="31"/>
      <c r="J278" s="31"/>
      <c r="K278" s="31"/>
      <c r="L278" s="31"/>
      <c r="M278" s="34">
        <f>N278</f>
        <v>12500</v>
      </c>
      <c r="N278" s="4">
        <v>12500</v>
      </c>
      <c r="O278" s="32"/>
      <c r="P278" s="32"/>
      <c r="Q278" s="32">
        <f>R278</f>
        <v>7000</v>
      </c>
      <c r="R278" s="32">
        <v>7000</v>
      </c>
      <c r="S278" s="146"/>
      <c r="T278" s="19"/>
      <c r="U278" s="19"/>
      <c r="V278" s="19"/>
    </row>
    <row r="279" spans="1:25" ht="72" customHeight="1">
      <c r="A279" s="137">
        <v>13</v>
      </c>
      <c r="B279" s="44" t="s">
        <v>960</v>
      </c>
      <c r="C279" s="1" t="s">
        <v>492</v>
      </c>
      <c r="D279" s="7"/>
      <c r="E279" s="7" t="s">
        <v>2</v>
      </c>
      <c r="F279" s="1" t="s">
        <v>5</v>
      </c>
      <c r="G279" s="60">
        <v>125000</v>
      </c>
      <c r="H279" s="2">
        <v>37500</v>
      </c>
      <c r="I279" s="31"/>
      <c r="J279" s="31"/>
      <c r="K279" s="31"/>
      <c r="L279" s="31"/>
      <c r="M279" s="34">
        <v>112500</v>
      </c>
      <c r="N279" s="4">
        <v>33750</v>
      </c>
      <c r="O279" s="32"/>
      <c r="P279" s="32"/>
      <c r="Q279" s="32">
        <f>R279</f>
        <v>10000</v>
      </c>
      <c r="R279" s="32">
        <v>10000</v>
      </c>
      <c r="S279" s="219" t="s">
        <v>393</v>
      </c>
      <c r="T279" s="19"/>
      <c r="U279" s="19"/>
      <c r="V279" s="19"/>
      <c r="Y279" s="227"/>
    </row>
    <row r="280" spans="1:22" ht="144" customHeight="1">
      <c r="A280" s="137">
        <v>14</v>
      </c>
      <c r="B280" s="44" t="s">
        <v>961</v>
      </c>
      <c r="C280" s="1" t="s">
        <v>963</v>
      </c>
      <c r="D280" s="1" t="s">
        <v>0</v>
      </c>
      <c r="E280" s="7" t="s">
        <v>487</v>
      </c>
      <c r="F280" s="1" t="s">
        <v>6</v>
      </c>
      <c r="G280" s="8">
        <v>33569</v>
      </c>
      <c r="H280" s="2">
        <f>G280</f>
        <v>33569</v>
      </c>
      <c r="I280" s="31"/>
      <c r="J280" s="31"/>
      <c r="K280" s="31"/>
      <c r="L280" s="31"/>
      <c r="M280" s="34">
        <f>N280</f>
        <v>29200</v>
      </c>
      <c r="N280" s="4">
        <v>29200</v>
      </c>
      <c r="O280" s="32"/>
      <c r="P280" s="32"/>
      <c r="Q280" s="32">
        <f>R280</f>
        <v>15000</v>
      </c>
      <c r="R280" s="32">
        <v>15000</v>
      </c>
      <c r="S280" s="146"/>
      <c r="T280" s="19"/>
      <c r="U280" s="19"/>
      <c r="V280" s="19"/>
    </row>
    <row r="281" spans="1:22" ht="54" customHeight="1">
      <c r="A281" s="137">
        <v>15</v>
      </c>
      <c r="B281" s="44" t="s">
        <v>962</v>
      </c>
      <c r="C281" s="1" t="s">
        <v>537</v>
      </c>
      <c r="D281" s="1" t="s">
        <v>1</v>
      </c>
      <c r="E281" s="7" t="s">
        <v>511</v>
      </c>
      <c r="F281" s="1" t="s">
        <v>7</v>
      </c>
      <c r="G281" s="60">
        <v>13014</v>
      </c>
      <c r="H281" s="2">
        <f>G281</f>
        <v>13014</v>
      </c>
      <c r="I281" s="31"/>
      <c r="J281" s="31"/>
      <c r="K281" s="31"/>
      <c r="L281" s="31"/>
      <c r="M281" s="34">
        <v>11700</v>
      </c>
      <c r="N281" s="4">
        <f>M281</f>
        <v>11700</v>
      </c>
      <c r="O281" s="32"/>
      <c r="P281" s="32"/>
      <c r="Q281" s="32">
        <f>R281</f>
        <v>6000</v>
      </c>
      <c r="R281" s="32">
        <v>6000</v>
      </c>
      <c r="S281" s="146"/>
      <c r="T281" s="19"/>
      <c r="U281" s="19"/>
      <c r="V281" s="19"/>
    </row>
    <row r="282" spans="1:19" s="258" customFormat="1" ht="49.5">
      <c r="A282" s="240">
        <v>16</v>
      </c>
      <c r="B282" s="246" t="s">
        <v>975</v>
      </c>
      <c r="C282" s="247"/>
      <c r="D282" s="240"/>
      <c r="E282" s="254" t="s">
        <v>511</v>
      </c>
      <c r="F282" s="254"/>
      <c r="G282" s="255">
        <v>6159</v>
      </c>
      <c r="H282" s="256">
        <v>6100</v>
      </c>
      <c r="I282" s="257"/>
      <c r="J282" s="257"/>
      <c r="K282" s="257"/>
      <c r="L282" s="257"/>
      <c r="M282" s="251">
        <f>N282</f>
        <v>5500</v>
      </c>
      <c r="N282" s="251">
        <v>5500</v>
      </c>
      <c r="O282" s="259"/>
      <c r="P282" s="257"/>
      <c r="Q282" s="257"/>
      <c r="R282" s="257"/>
      <c r="S282" s="257"/>
    </row>
    <row r="283" spans="1:19" s="258" customFormat="1" ht="33">
      <c r="A283" s="240">
        <v>17</v>
      </c>
      <c r="B283" s="246" t="s">
        <v>976</v>
      </c>
      <c r="C283" s="247"/>
      <c r="D283" s="240"/>
      <c r="E283" s="254" t="s">
        <v>511</v>
      </c>
      <c r="F283" s="254"/>
      <c r="G283" s="255">
        <v>10327</v>
      </c>
      <c r="H283" s="256">
        <v>10300</v>
      </c>
      <c r="I283" s="257"/>
      <c r="J283" s="257"/>
      <c r="K283" s="257"/>
      <c r="L283" s="257"/>
      <c r="M283" s="251">
        <f>N283</f>
        <v>9500</v>
      </c>
      <c r="N283" s="251">
        <v>9500</v>
      </c>
      <c r="O283" s="257"/>
      <c r="P283" s="257"/>
      <c r="Q283" s="257"/>
      <c r="R283" s="257"/>
      <c r="S283" s="257"/>
    </row>
    <row r="284" spans="1:22" ht="39" customHeight="1">
      <c r="A284" s="137">
        <v>18</v>
      </c>
      <c r="B284" s="44" t="s">
        <v>400</v>
      </c>
      <c r="C284" s="1" t="s">
        <v>560</v>
      </c>
      <c r="D284" s="1"/>
      <c r="E284" s="7" t="s">
        <v>494</v>
      </c>
      <c r="F284" s="1"/>
      <c r="G284" s="60">
        <v>1500</v>
      </c>
      <c r="H284" s="2">
        <f>G284</f>
        <v>1500</v>
      </c>
      <c r="I284" s="31"/>
      <c r="J284" s="31"/>
      <c r="K284" s="31"/>
      <c r="L284" s="31"/>
      <c r="M284" s="34">
        <f>N284</f>
        <v>1350</v>
      </c>
      <c r="N284" s="4">
        <f>H284*0.9</f>
        <v>1350</v>
      </c>
      <c r="O284" s="32"/>
      <c r="P284" s="32"/>
      <c r="Q284" s="32"/>
      <c r="R284" s="32"/>
      <c r="S284" s="146"/>
      <c r="T284" s="19"/>
      <c r="U284" s="19"/>
      <c r="V284" s="19"/>
    </row>
    <row r="285" spans="1:22" ht="37.5" customHeight="1">
      <c r="A285" s="137">
        <v>19</v>
      </c>
      <c r="B285" s="44" t="s">
        <v>401</v>
      </c>
      <c r="C285" s="1" t="s">
        <v>560</v>
      </c>
      <c r="D285" s="1"/>
      <c r="E285" s="7" t="s">
        <v>494</v>
      </c>
      <c r="F285" s="1"/>
      <c r="G285" s="60">
        <v>3400</v>
      </c>
      <c r="H285" s="2">
        <f>G285</f>
        <v>3400</v>
      </c>
      <c r="I285" s="31"/>
      <c r="J285" s="31"/>
      <c r="K285" s="31"/>
      <c r="L285" s="31"/>
      <c r="M285" s="34">
        <f>N285</f>
        <v>3060</v>
      </c>
      <c r="N285" s="4">
        <f>H285*0.9</f>
        <v>3060</v>
      </c>
      <c r="O285" s="32"/>
      <c r="P285" s="32"/>
      <c r="Q285" s="32"/>
      <c r="R285" s="32"/>
      <c r="S285" s="146"/>
      <c r="T285" s="19"/>
      <c r="U285" s="19"/>
      <c r="V285" s="19"/>
    </row>
    <row r="286" spans="1:22" ht="73.5" customHeight="1">
      <c r="A286" s="137">
        <v>20</v>
      </c>
      <c r="B286" s="44" t="s">
        <v>402</v>
      </c>
      <c r="C286" s="1" t="s">
        <v>560</v>
      </c>
      <c r="D286" s="1"/>
      <c r="E286" s="7" t="s">
        <v>494</v>
      </c>
      <c r="F286" s="1"/>
      <c r="G286" s="60">
        <v>31695</v>
      </c>
      <c r="H286" s="2">
        <v>14263</v>
      </c>
      <c r="I286" s="31"/>
      <c r="J286" s="31"/>
      <c r="K286" s="31"/>
      <c r="L286" s="31"/>
      <c r="M286" s="34">
        <v>28500</v>
      </c>
      <c r="N286" s="4">
        <v>12800</v>
      </c>
      <c r="O286" s="32"/>
      <c r="P286" s="32"/>
      <c r="Q286" s="32"/>
      <c r="R286" s="32"/>
      <c r="S286" s="219" t="s">
        <v>8</v>
      </c>
      <c r="T286" s="19"/>
      <c r="U286" s="19"/>
      <c r="V286" s="19"/>
    </row>
    <row r="287" spans="1:22" ht="73.5" customHeight="1">
      <c r="A287" s="137">
        <v>21</v>
      </c>
      <c r="B287" s="44" t="s">
        <v>403</v>
      </c>
      <c r="C287" s="1" t="s">
        <v>613</v>
      </c>
      <c r="D287" s="1"/>
      <c r="E287" s="7" t="s">
        <v>707</v>
      </c>
      <c r="F287" s="1"/>
      <c r="G287" s="60">
        <v>18500</v>
      </c>
      <c r="H287" s="2">
        <f>G287*0.45</f>
        <v>8325</v>
      </c>
      <c r="I287" s="31"/>
      <c r="J287" s="31"/>
      <c r="K287" s="31"/>
      <c r="L287" s="31"/>
      <c r="M287" s="34">
        <f>G287*0.9</f>
        <v>16650</v>
      </c>
      <c r="N287" s="34">
        <v>7500</v>
      </c>
      <c r="O287" s="32"/>
      <c r="P287" s="32"/>
      <c r="Q287" s="32"/>
      <c r="R287" s="32"/>
      <c r="S287" s="219" t="s">
        <v>8</v>
      </c>
      <c r="T287" s="19"/>
      <c r="U287" s="19"/>
      <c r="V287" s="19"/>
    </row>
    <row r="288" spans="1:22" ht="59.25" customHeight="1">
      <c r="A288" s="137">
        <v>22</v>
      </c>
      <c r="B288" s="44" t="s">
        <v>987</v>
      </c>
      <c r="C288" s="1" t="s">
        <v>641</v>
      </c>
      <c r="D288" s="1"/>
      <c r="E288" s="7" t="s">
        <v>707</v>
      </c>
      <c r="F288" s="1"/>
      <c r="G288" s="60">
        <v>2990</v>
      </c>
      <c r="H288" s="2">
        <f>G288</f>
        <v>2990</v>
      </c>
      <c r="I288" s="31"/>
      <c r="J288" s="31"/>
      <c r="K288" s="31"/>
      <c r="L288" s="31"/>
      <c r="M288" s="34">
        <v>2700</v>
      </c>
      <c r="N288" s="34">
        <f>M288</f>
        <v>2700</v>
      </c>
      <c r="O288" s="32"/>
      <c r="P288" s="32"/>
      <c r="Q288" s="32"/>
      <c r="R288" s="32"/>
      <c r="S288" s="219"/>
      <c r="T288" s="19"/>
      <c r="U288" s="19"/>
      <c r="V288" s="19"/>
    </row>
    <row r="289" spans="1:19" s="24" customFormat="1" ht="42.75" customHeight="1">
      <c r="A289" s="217" t="s">
        <v>425</v>
      </c>
      <c r="B289" s="92" t="s">
        <v>379</v>
      </c>
      <c r="C289" s="210"/>
      <c r="D289" s="210"/>
      <c r="E289" s="210"/>
      <c r="F289" s="210"/>
      <c r="G289" s="94">
        <f>G290</f>
        <v>27513</v>
      </c>
      <c r="H289" s="94">
        <f>H290</f>
        <v>12380.85</v>
      </c>
      <c r="I289" s="139"/>
      <c r="J289" s="139"/>
      <c r="K289" s="139"/>
      <c r="L289" s="139"/>
      <c r="M289" s="94">
        <f>M290</f>
        <v>16100</v>
      </c>
      <c r="N289" s="94">
        <f>N290</f>
        <v>3500</v>
      </c>
      <c r="O289" s="94"/>
      <c r="P289" s="94"/>
      <c r="Q289" s="94"/>
      <c r="R289" s="94"/>
      <c r="S289" s="141"/>
    </row>
    <row r="290" spans="1:22" ht="78.75" customHeight="1">
      <c r="A290" s="137">
        <v>23</v>
      </c>
      <c r="B290" s="44" t="s">
        <v>965</v>
      </c>
      <c r="C290" s="1" t="s">
        <v>641</v>
      </c>
      <c r="D290" s="1"/>
      <c r="E290" s="7" t="s">
        <v>541</v>
      </c>
      <c r="F290" s="1"/>
      <c r="G290" s="60">
        <v>27513</v>
      </c>
      <c r="H290" s="2">
        <f>G290*0.45</f>
        <v>12380.85</v>
      </c>
      <c r="I290" s="31"/>
      <c r="J290" s="31"/>
      <c r="K290" s="31"/>
      <c r="L290" s="31"/>
      <c r="M290" s="4">
        <v>16100</v>
      </c>
      <c r="N290" s="32">
        <v>3500</v>
      </c>
      <c r="O290" s="32"/>
      <c r="P290" s="32"/>
      <c r="Q290" s="32"/>
      <c r="R290" s="32"/>
      <c r="S290" s="219" t="s">
        <v>8</v>
      </c>
      <c r="T290" s="19"/>
      <c r="U290" s="19"/>
      <c r="V290" s="19"/>
    </row>
    <row r="291" spans="1:19" s="20" customFormat="1" ht="33">
      <c r="A291" s="201" t="s">
        <v>9</v>
      </c>
      <c r="B291" s="202" t="s">
        <v>10</v>
      </c>
      <c r="C291" s="203"/>
      <c r="D291" s="203"/>
      <c r="E291" s="203"/>
      <c r="F291" s="203"/>
      <c r="G291" s="207">
        <f>G292+G300</f>
        <v>913407</v>
      </c>
      <c r="H291" s="207">
        <f>H292+H300</f>
        <v>515322</v>
      </c>
      <c r="I291" s="207">
        <f>I292+I300</f>
        <v>104400</v>
      </c>
      <c r="J291" s="207">
        <f>J292+J300</f>
        <v>104400</v>
      </c>
      <c r="K291" s="207">
        <f>K292+K300</f>
        <v>104400</v>
      </c>
      <c r="L291" s="207">
        <f>L292+L300</f>
        <v>104400</v>
      </c>
      <c r="M291" s="207">
        <f>M292+M300</f>
        <v>609590</v>
      </c>
      <c r="N291" s="207">
        <f>N292+N300</f>
        <v>274000</v>
      </c>
      <c r="O291" s="207">
        <f>O292+O300</f>
        <v>155262</v>
      </c>
      <c r="P291" s="207">
        <f>P292+P300</f>
        <v>155262</v>
      </c>
      <c r="Q291" s="207">
        <f>Q292+Q300</f>
        <v>40060</v>
      </c>
      <c r="R291" s="207">
        <f>R292+R300</f>
        <v>40060</v>
      </c>
      <c r="S291" s="208"/>
    </row>
    <row r="292" spans="1:19" s="21" customFormat="1" ht="62.25" customHeight="1">
      <c r="A292" s="86" t="s">
        <v>423</v>
      </c>
      <c r="B292" s="87" t="s">
        <v>424</v>
      </c>
      <c r="C292" s="88"/>
      <c r="D292" s="88"/>
      <c r="E292" s="88"/>
      <c r="F292" s="88"/>
      <c r="G292" s="89">
        <f>G293</f>
        <v>221066</v>
      </c>
      <c r="H292" s="89">
        <f>H293</f>
        <v>221066</v>
      </c>
      <c r="I292" s="89">
        <f>I293</f>
        <v>104400</v>
      </c>
      <c r="J292" s="89">
        <f>J293</f>
        <v>104400</v>
      </c>
      <c r="K292" s="89">
        <f>K293</f>
        <v>104400</v>
      </c>
      <c r="L292" s="89">
        <f>L293</f>
        <v>104400</v>
      </c>
      <c r="M292" s="89">
        <f>M293</f>
        <v>79540</v>
      </c>
      <c r="N292" s="89">
        <f>N293</f>
        <v>79540</v>
      </c>
      <c r="O292" s="89">
        <f>O293</f>
        <v>76963</v>
      </c>
      <c r="P292" s="89">
        <f>P293</f>
        <v>76963</v>
      </c>
      <c r="Q292" s="89">
        <f>Q293</f>
        <v>4000</v>
      </c>
      <c r="R292" s="89">
        <f>R293</f>
        <v>4000</v>
      </c>
      <c r="S292" s="90"/>
    </row>
    <row r="293" spans="1:19" s="22" customFormat="1" ht="41.25" customHeight="1">
      <c r="A293" s="91" t="s">
        <v>425</v>
      </c>
      <c r="B293" s="92" t="s">
        <v>426</v>
      </c>
      <c r="C293" s="93"/>
      <c r="D293" s="93"/>
      <c r="E293" s="93"/>
      <c r="F293" s="93"/>
      <c r="G293" s="94">
        <f>34000+SUM(G297:G299)</f>
        <v>221066</v>
      </c>
      <c r="H293" s="94">
        <f>SUM(H296:H299)</f>
        <v>221066</v>
      </c>
      <c r="I293" s="94">
        <f>SUM(I296:I299)</f>
        <v>104400</v>
      </c>
      <c r="J293" s="94">
        <f>SUM(J296:J299)</f>
        <v>104400</v>
      </c>
      <c r="K293" s="94">
        <f>SUM(K296:K299)</f>
        <v>104400</v>
      </c>
      <c r="L293" s="94">
        <f>SUM(L296:L299)</f>
        <v>104400</v>
      </c>
      <c r="M293" s="94">
        <f>SUM(M296:M299)</f>
        <v>79540</v>
      </c>
      <c r="N293" s="94">
        <f>SUM(N296:N299)</f>
        <v>79540</v>
      </c>
      <c r="O293" s="94">
        <f>SUM(O296:O299)</f>
        <v>76963</v>
      </c>
      <c r="P293" s="94">
        <f>SUM(P296:P299)</f>
        <v>76963</v>
      </c>
      <c r="Q293" s="94">
        <f>SUM(Q296:Q299)</f>
        <v>4000</v>
      </c>
      <c r="R293" s="94">
        <f>SUM(R296:R299)</f>
        <v>4000</v>
      </c>
      <c r="S293" s="95"/>
    </row>
    <row r="294" spans="1:19" s="23" customFormat="1" ht="24" customHeight="1">
      <c r="A294" s="91"/>
      <c r="B294" s="92" t="s">
        <v>427</v>
      </c>
      <c r="C294" s="96"/>
      <c r="D294" s="96"/>
      <c r="E294" s="96"/>
      <c r="F294" s="96"/>
      <c r="G294" s="97"/>
      <c r="H294" s="97"/>
      <c r="I294" s="97"/>
      <c r="J294" s="97"/>
      <c r="K294" s="97"/>
      <c r="L294" s="97"/>
      <c r="M294" s="97"/>
      <c r="N294" s="97"/>
      <c r="O294" s="97"/>
      <c r="P294" s="97"/>
      <c r="Q294" s="97"/>
      <c r="R294" s="97"/>
      <c r="S294" s="97"/>
    </row>
    <row r="295" spans="1:19" s="22" customFormat="1" ht="51.75">
      <c r="A295" s="91"/>
      <c r="B295" s="92" t="s">
        <v>380</v>
      </c>
      <c r="C295" s="93"/>
      <c r="D295" s="93"/>
      <c r="E295" s="93"/>
      <c r="F295" s="93"/>
      <c r="G295" s="95"/>
      <c r="H295" s="95"/>
      <c r="I295" s="95"/>
      <c r="J295" s="95"/>
      <c r="K295" s="95"/>
      <c r="L295" s="95"/>
      <c r="M295" s="95"/>
      <c r="N295" s="95"/>
      <c r="O295" s="95"/>
      <c r="P295" s="95"/>
      <c r="Q295" s="95"/>
      <c r="R295" s="95"/>
      <c r="S295" s="95"/>
    </row>
    <row r="296" spans="1:22" ht="111" customHeight="1">
      <c r="A296" s="137">
        <v>1</v>
      </c>
      <c r="B296" s="5" t="s">
        <v>11</v>
      </c>
      <c r="C296" s="1" t="s">
        <v>452</v>
      </c>
      <c r="D296" s="1" t="s">
        <v>15</v>
      </c>
      <c r="E296" s="1" t="s">
        <v>479</v>
      </c>
      <c r="F296" s="1" t="s">
        <v>20</v>
      </c>
      <c r="G296" s="5" t="s">
        <v>24</v>
      </c>
      <c r="H296" s="2">
        <v>34000</v>
      </c>
      <c r="I296" s="3">
        <v>12000</v>
      </c>
      <c r="J296" s="31">
        <f>I296</f>
        <v>12000</v>
      </c>
      <c r="K296" s="3">
        <v>12000</v>
      </c>
      <c r="L296" s="31">
        <f>K296</f>
        <v>12000</v>
      </c>
      <c r="M296" s="34">
        <f>N296</f>
        <v>22500</v>
      </c>
      <c r="N296" s="4">
        <f>22000+500</f>
        <v>22500</v>
      </c>
      <c r="O296" s="32">
        <f>P296</f>
        <v>22500</v>
      </c>
      <c r="P296" s="3">
        <v>22500</v>
      </c>
      <c r="Q296" s="32"/>
      <c r="R296" s="32"/>
      <c r="S296" s="146"/>
      <c r="T296" s="19"/>
      <c r="U296" s="19"/>
      <c r="V296" s="19"/>
    </row>
    <row r="297" spans="1:22" ht="77.25" customHeight="1">
      <c r="A297" s="137">
        <v>2</v>
      </c>
      <c r="B297" s="5" t="s">
        <v>12</v>
      </c>
      <c r="C297" s="1" t="s">
        <v>452</v>
      </c>
      <c r="D297" s="1" t="s">
        <v>16</v>
      </c>
      <c r="E297" s="1" t="s">
        <v>19</v>
      </c>
      <c r="F297" s="1" t="s">
        <v>21</v>
      </c>
      <c r="G297" s="65">
        <v>162854</v>
      </c>
      <c r="H297" s="2">
        <f>G297</f>
        <v>162854</v>
      </c>
      <c r="I297" s="3">
        <f>80000+3600</f>
        <v>83600</v>
      </c>
      <c r="J297" s="31">
        <f>I297</f>
        <v>83600</v>
      </c>
      <c r="K297" s="3">
        <f>80000+3600</f>
        <v>83600</v>
      </c>
      <c r="L297" s="31">
        <f>K297</f>
        <v>83600</v>
      </c>
      <c r="M297" s="34">
        <f>N297</f>
        <v>45000</v>
      </c>
      <c r="N297" s="4">
        <f>44230+770</f>
        <v>45000</v>
      </c>
      <c r="O297" s="32">
        <f>P297</f>
        <v>45000</v>
      </c>
      <c r="P297" s="3">
        <v>45000</v>
      </c>
      <c r="Q297" s="32"/>
      <c r="R297" s="32"/>
      <c r="S297" s="146"/>
      <c r="T297" s="19"/>
      <c r="U297" s="19"/>
      <c r="V297" s="19"/>
    </row>
    <row r="298" spans="1:22" ht="99">
      <c r="A298" s="137">
        <v>3</v>
      </c>
      <c r="B298" s="5" t="s">
        <v>13</v>
      </c>
      <c r="C298" s="1" t="s">
        <v>452</v>
      </c>
      <c r="D298" s="1" t="s">
        <v>17</v>
      </c>
      <c r="E298" s="1" t="s">
        <v>599</v>
      </c>
      <c r="F298" s="1" t="s">
        <v>22</v>
      </c>
      <c r="G298" s="66">
        <v>12974</v>
      </c>
      <c r="H298" s="2">
        <f>G298</f>
        <v>12974</v>
      </c>
      <c r="I298" s="3">
        <v>3500</v>
      </c>
      <c r="J298" s="31">
        <f>I298</f>
        <v>3500</v>
      </c>
      <c r="K298" s="3">
        <v>3500</v>
      </c>
      <c r="L298" s="31">
        <f>K298</f>
        <v>3500</v>
      </c>
      <c r="M298" s="34">
        <f>N298</f>
        <v>8100</v>
      </c>
      <c r="N298" s="4">
        <v>8100</v>
      </c>
      <c r="O298" s="32">
        <f>P298</f>
        <v>6500</v>
      </c>
      <c r="P298" s="3">
        <v>6500</v>
      </c>
      <c r="Q298" s="32">
        <f>R298</f>
        <v>4000</v>
      </c>
      <c r="R298" s="32">
        <v>4000</v>
      </c>
      <c r="S298" s="146"/>
      <c r="T298" s="19"/>
      <c r="U298" s="19"/>
      <c r="V298" s="19"/>
    </row>
    <row r="299" spans="1:22" ht="97.5" customHeight="1">
      <c r="A299" s="137">
        <v>4</v>
      </c>
      <c r="B299" s="5" t="s">
        <v>14</v>
      </c>
      <c r="C299" s="1" t="s">
        <v>452</v>
      </c>
      <c r="D299" s="1" t="s">
        <v>18</v>
      </c>
      <c r="E299" s="1" t="s">
        <v>599</v>
      </c>
      <c r="F299" s="1" t="s">
        <v>23</v>
      </c>
      <c r="G299" s="67">
        <v>11238</v>
      </c>
      <c r="H299" s="2">
        <f>G299</f>
        <v>11238</v>
      </c>
      <c r="I299" s="3">
        <v>5300</v>
      </c>
      <c r="J299" s="31">
        <f>I299</f>
        <v>5300</v>
      </c>
      <c r="K299" s="3">
        <v>5300</v>
      </c>
      <c r="L299" s="31">
        <f>K299</f>
        <v>5300</v>
      </c>
      <c r="M299" s="34">
        <f>N299</f>
        <v>3940</v>
      </c>
      <c r="N299" s="4">
        <v>3940</v>
      </c>
      <c r="O299" s="32">
        <f>P299</f>
        <v>2963</v>
      </c>
      <c r="P299" s="32">
        <v>2963</v>
      </c>
      <c r="Q299" s="32"/>
      <c r="R299" s="32"/>
      <c r="S299" s="146"/>
      <c r="T299" s="19"/>
      <c r="U299" s="19"/>
      <c r="V299" s="19"/>
    </row>
    <row r="300" spans="1:19" s="21" customFormat="1" ht="34.5">
      <c r="A300" s="86" t="s">
        <v>489</v>
      </c>
      <c r="B300" s="87" t="s">
        <v>490</v>
      </c>
      <c r="C300" s="88"/>
      <c r="D300" s="88"/>
      <c r="E300" s="88"/>
      <c r="F300" s="88"/>
      <c r="G300" s="89">
        <f>G301</f>
        <v>692341</v>
      </c>
      <c r="H300" s="89">
        <f>H301</f>
        <v>294256</v>
      </c>
      <c r="I300" s="89"/>
      <c r="J300" s="89"/>
      <c r="K300" s="89"/>
      <c r="L300" s="89"/>
      <c r="M300" s="89">
        <f>M301</f>
        <v>530050</v>
      </c>
      <c r="N300" s="89">
        <f>N301</f>
        <v>194460</v>
      </c>
      <c r="O300" s="89">
        <f>O301</f>
        <v>78299</v>
      </c>
      <c r="P300" s="89">
        <f>P301</f>
        <v>78299</v>
      </c>
      <c r="Q300" s="89">
        <f>Q301</f>
        <v>36060</v>
      </c>
      <c r="R300" s="89">
        <f>R301</f>
        <v>36060</v>
      </c>
      <c r="S300" s="90"/>
    </row>
    <row r="301" spans="1:19" s="22" customFormat="1" ht="58.5" customHeight="1">
      <c r="A301" s="91" t="s">
        <v>735</v>
      </c>
      <c r="B301" s="92" t="s">
        <v>736</v>
      </c>
      <c r="C301" s="93"/>
      <c r="D301" s="93"/>
      <c r="E301" s="93"/>
      <c r="F301" s="93"/>
      <c r="G301" s="94">
        <f>SUM(G302:G352)</f>
        <v>692341</v>
      </c>
      <c r="H301" s="94">
        <f>SUM(H302:H352)</f>
        <v>294256</v>
      </c>
      <c r="I301" s="94"/>
      <c r="J301" s="94"/>
      <c r="K301" s="94"/>
      <c r="L301" s="94"/>
      <c r="M301" s="94">
        <f>SUM(M302:M352)</f>
        <v>530050</v>
      </c>
      <c r="N301" s="94">
        <f>SUM(N302:N352)</f>
        <v>194460</v>
      </c>
      <c r="O301" s="94">
        <f>SUM(O302:O352)</f>
        <v>78299</v>
      </c>
      <c r="P301" s="94">
        <f>SUM(P302:P352)</f>
        <v>78299</v>
      </c>
      <c r="Q301" s="94">
        <f>SUM(Q302:Q352)</f>
        <v>36060</v>
      </c>
      <c r="R301" s="94">
        <f>SUM(R302:R352)</f>
        <v>36060</v>
      </c>
      <c r="S301" s="95"/>
    </row>
    <row r="302" spans="1:19" s="22" customFormat="1" ht="49.5">
      <c r="A302" s="145" t="s">
        <v>1617</v>
      </c>
      <c r="B302" s="44" t="s">
        <v>25</v>
      </c>
      <c r="C302" s="7" t="s">
        <v>812</v>
      </c>
      <c r="D302" s="1" t="s">
        <v>47</v>
      </c>
      <c r="E302" s="7">
        <v>2016</v>
      </c>
      <c r="F302" s="1" t="s">
        <v>65</v>
      </c>
      <c r="G302" s="60">
        <v>7312</v>
      </c>
      <c r="H302" s="26">
        <f>G302</f>
        <v>7312</v>
      </c>
      <c r="I302" s="94"/>
      <c r="J302" s="94"/>
      <c r="K302" s="94"/>
      <c r="L302" s="94"/>
      <c r="M302" s="26">
        <f>N302</f>
        <v>6960</v>
      </c>
      <c r="N302" s="4">
        <v>6960</v>
      </c>
      <c r="O302" s="4">
        <f>P302</f>
        <v>4200</v>
      </c>
      <c r="P302" s="4">
        <v>4200</v>
      </c>
      <c r="Q302" s="4">
        <f>R302</f>
        <v>2760</v>
      </c>
      <c r="R302" s="4">
        <f>N302-P302</f>
        <v>2760</v>
      </c>
      <c r="S302" s="95"/>
    </row>
    <row r="303" spans="1:22" ht="66">
      <c r="A303" s="137">
        <v>6</v>
      </c>
      <c r="B303" s="44" t="s">
        <v>26</v>
      </c>
      <c r="C303" s="7" t="s">
        <v>812</v>
      </c>
      <c r="D303" s="1" t="s">
        <v>48</v>
      </c>
      <c r="E303" s="7" t="s">
        <v>438</v>
      </c>
      <c r="F303" s="1" t="s">
        <v>66</v>
      </c>
      <c r="G303" s="60">
        <v>80000</v>
      </c>
      <c r="H303" s="2">
        <v>10000</v>
      </c>
      <c r="I303" s="3"/>
      <c r="J303" s="31"/>
      <c r="K303" s="3"/>
      <c r="L303" s="31"/>
      <c r="M303" s="4">
        <v>10000</v>
      </c>
      <c r="N303" s="4">
        <f>M303</f>
        <v>10000</v>
      </c>
      <c r="O303" s="32">
        <f>P303</f>
        <v>10000</v>
      </c>
      <c r="P303" s="32">
        <v>10000</v>
      </c>
      <c r="Q303" s="32"/>
      <c r="R303" s="32"/>
      <c r="S303" s="1" t="s">
        <v>88</v>
      </c>
      <c r="T303" s="19"/>
      <c r="U303" s="19"/>
      <c r="V303" s="19"/>
    </row>
    <row r="304" spans="1:22" ht="110.25" customHeight="1">
      <c r="A304" s="137">
        <v>7</v>
      </c>
      <c r="B304" s="44" t="s">
        <v>27</v>
      </c>
      <c r="C304" s="7" t="s">
        <v>812</v>
      </c>
      <c r="D304" s="1" t="s">
        <v>49</v>
      </c>
      <c r="E304" s="7" t="s">
        <v>502</v>
      </c>
      <c r="F304" s="1" t="s">
        <v>67</v>
      </c>
      <c r="G304" s="60">
        <v>62185</v>
      </c>
      <c r="H304" s="2">
        <v>10000</v>
      </c>
      <c r="I304" s="3"/>
      <c r="J304" s="31"/>
      <c r="K304" s="3"/>
      <c r="L304" s="31"/>
      <c r="M304" s="4">
        <v>10000</v>
      </c>
      <c r="N304" s="4">
        <f>M304</f>
        <v>10000</v>
      </c>
      <c r="O304" s="32">
        <f>P304</f>
        <v>10000</v>
      </c>
      <c r="P304" s="32">
        <v>10000</v>
      </c>
      <c r="Q304" s="32"/>
      <c r="R304" s="32"/>
      <c r="S304" s="1" t="s">
        <v>88</v>
      </c>
      <c r="T304" s="19"/>
      <c r="U304" s="19"/>
      <c r="V304" s="19"/>
    </row>
    <row r="305" spans="1:22" ht="73.5" customHeight="1">
      <c r="A305" s="137">
        <v>8</v>
      </c>
      <c r="B305" s="44" t="s">
        <v>28</v>
      </c>
      <c r="C305" s="7" t="s">
        <v>812</v>
      </c>
      <c r="D305" s="1" t="s">
        <v>50</v>
      </c>
      <c r="E305" s="7">
        <v>2016</v>
      </c>
      <c r="F305" s="1" t="s">
        <v>68</v>
      </c>
      <c r="G305" s="60">
        <v>5042</v>
      </c>
      <c r="H305" s="2">
        <f>G305</f>
        <v>5042</v>
      </c>
      <c r="I305" s="3"/>
      <c r="J305" s="31"/>
      <c r="K305" s="3"/>
      <c r="L305" s="31"/>
      <c r="M305" s="4">
        <v>4600</v>
      </c>
      <c r="N305" s="4">
        <f>M305</f>
        <v>4600</v>
      </c>
      <c r="O305" s="32">
        <f>P305</f>
        <v>4500</v>
      </c>
      <c r="P305" s="32">
        <v>4500</v>
      </c>
      <c r="Q305" s="32"/>
      <c r="R305" s="32"/>
      <c r="S305" s="1"/>
      <c r="T305" s="19"/>
      <c r="U305" s="19"/>
      <c r="V305" s="19"/>
    </row>
    <row r="306" spans="1:22" ht="49.5">
      <c r="A306" s="137">
        <v>9</v>
      </c>
      <c r="B306" s="44" t="s">
        <v>29</v>
      </c>
      <c r="C306" s="7" t="s">
        <v>812</v>
      </c>
      <c r="D306" s="1" t="s">
        <v>51</v>
      </c>
      <c r="E306" s="7">
        <v>2016</v>
      </c>
      <c r="F306" s="1" t="s">
        <v>69</v>
      </c>
      <c r="G306" s="71">
        <v>5569</v>
      </c>
      <c r="H306" s="2">
        <f>G306</f>
        <v>5569</v>
      </c>
      <c r="I306" s="3"/>
      <c r="J306" s="31"/>
      <c r="K306" s="3"/>
      <c r="L306" s="31"/>
      <c r="M306" s="4">
        <v>5100</v>
      </c>
      <c r="N306" s="4">
        <f>M306</f>
        <v>5100</v>
      </c>
      <c r="O306" s="32">
        <f>P306</f>
        <v>4800</v>
      </c>
      <c r="P306" s="32">
        <v>4800</v>
      </c>
      <c r="Q306" s="32"/>
      <c r="R306" s="32"/>
      <c r="S306" s="1"/>
      <c r="T306" s="19"/>
      <c r="U306" s="19"/>
      <c r="V306" s="19"/>
    </row>
    <row r="307" spans="1:22" ht="81" customHeight="1">
      <c r="A307" s="137">
        <v>10</v>
      </c>
      <c r="B307" s="44" t="s">
        <v>30</v>
      </c>
      <c r="C307" s="7" t="s">
        <v>537</v>
      </c>
      <c r="D307" s="1" t="s">
        <v>52</v>
      </c>
      <c r="E307" s="7">
        <v>2016</v>
      </c>
      <c r="F307" s="45" t="s">
        <v>70</v>
      </c>
      <c r="G307" s="60">
        <v>1628</v>
      </c>
      <c r="H307" s="2">
        <f>G307</f>
        <v>1628</v>
      </c>
      <c r="I307" s="3"/>
      <c r="J307" s="31"/>
      <c r="K307" s="3"/>
      <c r="L307" s="31"/>
      <c r="M307" s="4">
        <v>1550</v>
      </c>
      <c r="N307" s="4">
        <f>M307</f>
        <v>1550</v>
      </c>
      <c r="O307" s="32">
        <f>P307</f>
        <v>1400</v>
      </c>
      <c r="P307" s="32">
        <v>1400</v>
      </c>
      <c r="Q307" s="32"/>
      <c r="R307" s="32"/>
      <c r="S307" s="1" t="s">
        <v>89</v>
      </c>
      <c r="T307" s="19"/>
      <c r="U307" s="19"/>
      <c r="V307" s="19"/>
    </row>
    <row r="308" spans="1:22" ht="100.5" customHeight="1">
      <c r="A308" s="137">
        <v>11</v>
      </c>
      <c r="B308" s="44" t="s">
        <v>31</v>
      </c>
      <c r="C308" s="7" t="s">
        <v>613</v>
      </c>
      <c r="D308" s="1" t="s">
        <v>53</v>
      </c>
      <c r="E308" s="7">
        <v>2016</v>
      </c>
      <c r="F308" s="45" t="s">
        <v>71</v>
      </c>
      <c r="G308" s="71">
        <v>1718</v>
      </c>
      <c r="H308" s="2">
        <f>G308</f>
        <v>1718</v>
      </c>
      <c r="I308" s="3"/>
      <c r="J308" s="31"/>
      <c r="K308" s="3"/>
      <c r="L308" s="31"/>
      <c r="M308" s="4">
        <v>1640</v>
      </c>
      <c r="N308" s="4">
        <f>M308</f>
        <v>1640</v>
      </c>
      <c r="O308" s="32">
        <v>1400</v>
      </c>
      <c r="P308" s="32">
        <v>1400</v>
      </c>
      <c r="Q308" s="32"/>
      <c r="R308" s="32"/>
      <c r="S308" s="1" t="s">
        <v>89</v>
      </c>
      <c r="T308" s="19"/>
      <c r="U308" s="19"/>
      <c r="V308" s="19"/>
    </row>
    <row r="309" spans="1:22" ht="57" customHeight="1">
      <c r="A309" s="137">
        <v>12</v>
      </c>
      <c r="B309" s="44" t="s">
        <v>32</v>
      </c>
      <c r="C309" s="1" t="s">
        <v>452</v>
      </c>
      <c r="D309" s="1" t="s">
        <v>54</v>
      </c>
      <c r="E309" s="7" t="s">
        <v>599</v>
      </c>
      <c r="F309" s="1" t="s">
        <v>72</v>
      </c>
      <c r="G309" s="71">
        <v>13583</v>
      </c>
      <c r="H309" s="2">
        <f>G309</f>
        <v>13583</v>
      </c>
      <c r="I309" s="3"/>
      <c r="J309" s="31"/>
      <c r="K309" s="3"/>
      <c r="L309" s="31"/>
      <c r="M309" s="4">
        <v>11530</v>
      </c>
      <c r="N309" s="4">
        <f>M309</f>
        <v>11530</v>
      </c>
      <c r="O309" s="32">
        <v>8000</v>
      </c>
      <c r="P309" s="32">
        <v>8000</v>
      </c>
      <c r="Q309" s="32">
        <v>2500</v>
      </c>
      <c r="R309" s="32">
        <f>Q309</f>
        <v>2500</v>
      </c>
      <c r="S309" s="146"/>
      <c r="T309" s="19"/>
      <c r="U309" s="19"/>
      <c r="V309" s="19"/>
    </row>
    <row r="310" spans="1:22" ht="49.5">
      <c r="A310" s="137">
        <v>13</v>
      </c>
      <c r="B310" s="44" t="s">
        <v>33</v>
      </c>
      <c r="C310" s="1" t="s">
        <v>452</v>
      </c>
      <c r="D310" s="1" t="s">
        <v>55</v>
      </c>
      <c r="E310" s="7">
        <v>2016</v>
      </c>
      <c r="F310" s="1" t="s">
        <v>73</v>
      </c>
      <c r="G310" s="60">
        <v>1139</v>
      </c>
      <c r="H310" s="2">
        <f>G310</f>
        <v>1139</v>
      </c>
      <c r="I310" s="3"/>
      <c r="J310" s="31"/>
      <c r="K310" s="3"/>
      <c r="L310" s="31"/>
      <c r="M310" s="4">
        <v>980</v>
      </c>
      <c r="N310" s="4">
        <f>M310</f>
        <v>980</v>
      </c>
      <c r="O310" s="32">
        <v>900</v>
      </c>
      <c r="P310" s="32">
        <v>900</v>
      </c>
      <c r="Q310" s="32"/>
      <c r="R310" s="32"/>
      <c r="S310" s="146"/>
      <c r="T310" s="19"/>
      <c r="U310" s="19"/>
      <c r="V310" s="19"/>
    </row>
    <row r="311" spans="1:22" ht="81.75">
      <c r="A311" s="137">
        <v>14</v>
      </c>
      <c r="B311" s="68" t="s">
        <v>34</v>
      </c>
      <c r="C311" s="1" t="s">
        <v>452</v>
      </c>
      <c r="D311" s="69" t="s">
        <v>56</v>
      </c>
      <c r="E311" s="7" t="s">
        <v>516</v>
      </c>
      <c r="F311" s="45" t="s">
        <v>74</v>
      </c>
      <c r="G311" s="3">
        <v>11694</v>
      </c>
      <c r="H311" s="2">
        <f>G311</f>
        <v>11694</v>
      </c>
      <c r="I311" s="3"/>
      <c r="J311" s="31"/>
      <c r="K311" s="3"/>
      <c r="L311" s="31"/>
      <c r="M311" s="4">
        <v>11100</v>
      </c>
      <c r="N311" s="4">
        <f>M311</f>
        <v>11100</v>
      </c>
      <c r="O311" s="32">
        <f>P311</f>
        <v>8000</v>
      </c>
      <c r="P311" s="32">
        <v>8000</v>
      </c>
      <c r="Q311" s="32"/>
      <c r="R311" s="32"/>
      <c r="S311" s="146"/>
      <c r="T311" s="19"/>
      <c r="U311" s="19"/>
      <c r="V311" s="19"/>
    </row>
    <row r="312" spans="1:22" ht="69" customHeight="1">
      <c r="A312" s="137">
        <v>15</v>
      </c>
      <c r="B312" s="44" t="s">
        <v>35</v>
      </c>
      <c r="C312" s="1" t="s">
        <v>452</v>
      </c>
      <c r="D312" s="55" t="s">
        <v>57</v>
      </c>
      <c r="E312" s="7">
        <v>2016</v>
      </c>
      <c r="F312" s="1" t="s">
        <v>75</v>
      </c>
      <c r="G312" s="60">
        <v>2996</v>
      </c>
      <c r="H312" s="2">
        <f>G312</f>
        <v>2996</v>
      </c>
      <c r="I312" s="3"/>
      <c r="J312" s="31"/>
      <c r="K312" s="3"/>
      <c r="L312" s="31"/>
      <c r="M312" s="4">
        <v>2850</v>
      </c>
      <c r="N312" s="4">
        <f>M312</f>
        <v>2850</v>
      </c>
      <c r="O312" s="71">
        <v>2600</v>
      </c>
      <c r="P312" s="71">
        <v>2600</v>
      </c>
      <c r="Q312" s="32"/>
      <c r="R312" s="32"/>
      <c r="S312" s="146"/>
      <c r="T312" s="19"/>
      <c r="U312" s="19"/>
      <c r="V312" s="19"/>
    </row>
    <row r="313" spans="1:22" ht="126">
      <c r="A313" s="137">
        <v>16</v>
      </c>
      <c r="B313" s="44" t="s">
        <v>36</v>
      </c>
      <c r="C313" s="1" t="s">
        <v>452</v>
      </c>
      <c r="D313" s="55" t="s">
        <v>58</v>
      </c>
      <c r="E313" s="7">
        <v>2016</v>
      </c>
      <c r="F313" s="1" t="s">
        <v>76</v>
      </c>
      <c r="G313" s="60">
        <v>2860</v>
      </c>
      <c r="H313" s="2">
        <f>G313</f>
        <v>2860</v>
      </c>
      <c r="I313" s="3"/>
      <c r="J313" s="31"/>
      <c r="K313" s="3"/>
      <c r="L313" s="31"/>
      <c r="M313" s="4">
        <v>2590</v>
      </c>
      <c r="N313" s="4">
        <f>M313</f>
        <v>2590</v>
      </c>
      <c r="O313" s="71">
        <f>1450+800</f>
        <v>2250</v>
      </c>
      <c r="P313" s="71">
        <f>1450+800</f>
        <v>2250</v>
      </c>
      <c r="Q313" s="32"/>
      <c r="R313" s="32"/>
      <c r="S313" s="146"/>
      <c r="T313" s="19"/>
      <c r="U313" s="19"/>
      <c r="V313" s="19"/>
    </row>
    <row r="314" spans="1:22" ht="78.75">
      <c r="A314" s="137">
        <v>17</v>
      </c>
      <c r="B314" s="44" t="s">
        <v>37</v>
      </c>
      <c r="C314" s="1" t="s">
        <v>452</v>
      </c>
      <c r="D314" s="55" t="s">
        <v>59</v>
      </c>
      <c r="E314" s="7">
        <v>2016</v>
      </c>
      <c r="F314" s="1" t="s">
        <v>77</v>
      </c>
      <c r="G314" s="60">
        <v>3296</v>
      </c>
      <c r="H314" s="2">
        <f>G314</f>
        <v>3296</v>
      </c>
      <c r="I314" s="3"/>
      <c r="J314" s="31"/>
      <c r="K314" s="3"/>
      <c r="L314" s="31"/>
      <c r="M314" s="4">
        <v>3140</v>
      </c>
      <c r="N314" s="4">
        <f>M314</f>
        <v>3140</v>
      </c>
      <c r="O314" s="71">
        <f>2680+940</f>
        <v>3620</v>
      </c>
      <c r="P314" s="71">
        <f>2680+940</f>
        <v>3620</v>
      </c>
      <c r="Q314" s="32"/>
      <c r="R314" s="32"/>
      <c r="S314" s="146"/>
      <c r="T314" s="19"/>
      <c r="U314" s="19"/>
      <c r="V314" s="19"/>
    </row>
    <row r="315" spans="1:22" ht="49.5">
      <c r="A315" s="137">
        <v>18</v>
      </c>
      <c r="B315" s="44" t="s">
        <v>38</v>
      </c>
      <c r="C315" s="1"/>
      <c r="D315" s="55" t="s">
        <v>60</v>
      </c>
      <c r="E315" s="7">
        <v>2016</v>
      </c>
      <c r="F315" s="1" t="s">
        <v>78</v>
      </c>
      <c r="G315" s="60">
        <v>1326</v>
      </c>
      <c r="H315" s="2">
        <f>G315</f>
        <v>1326</v>
      </c>
      <c r="I315" s="3"/>
      <c r="J315" s="31"/>
      <c r="K315" s="3"/>
      <c r="L315" s="31"/>
      <c r="M315" s="4">
        <v>1260</v>
      </c>
      <c r="N315" s="4">
        <f>M315</f>
        <v>1260</v>
      </c>
      <c r="O315" s="71">
        <v>1000</v>
      </c>
      <c r="P315" s="71">
        <v>1000</v>
      </c>
      <c r="Q315" s="32"/>
      <c r="R315" s="32"/>
      <c r="S315" s="146"/>
      <c r="T315" s="19"/>
      <c r="U315" s="19"/>
      <c r="V315" s="19"/>
    </row>
    <row r="316" spans="1:22" ht="49.5">
      <c r="A316" s="137">
        <v>19</v>
      </c>
      <c r="B316" s="44" t="s">
        <v>39</v>
      </c>
      <c r="C316" s="1"/>
      <c r="D316" s="55" t="s">
        <v>60</v>
      </c>
      <c r="E316" s="7">
        <v>2016</v>
      </c>
      <c r="F316" s="1" t="s">
        <v>79</v>
      </c>
      <c r="G316" s="60">
        <v>779</v>
      </c>
      <c r="H316" s="2">
        <f>G316</f>
        <v>779</v>
      </c>
      <c r="I316" s="3"/>
      <c r="J316" s="31"/>
      <c r="K316" s="3"/>
      <c r="L316" s="31"/>
      <c r="M316" s="4">
        <v>740</v>
      </c>
      <c r="N316" s="4">
        <f>M316</f>
        <v>740</v>
      </c>
      <c r="O316" s="71">
        <v>500</v>
      </c>
      <c r="P316" s="71">
        <v>500</v>
      </c>
      <c r="Q316" s="32"/>
      <c r="R316" s="32"/>
      <c r="S316" s="146"/>
      <c r="T316" s="19"/>
      <c r="U316" s="19"/>
      <c r="V316" s="19"/>
    </row>
    <row r="317" spans="1:22" ht="49.5">
      <c r="A317" s="137">
        <v>20</v>
      </c>
      <c r="B317" s="44" t="s">
        <v>40</v>
      </c>
      <c r="C317" s="1" t="s">
        <v>452</v>
      </c>
      <c r="D317" s="55" t="s">
        <v>60</v>
      </c>
      <c r="E317" s="7">
        <v>2016</v>
      </c>
      <c r="F317" s="1" t="s">
        <v>80</v>
      </c>
      <c r="G317" s="60">
        <v>2014</v>
      </c>
      <c r="H317" s="2">
        <f>G317</f>
        <v>2014</v>
      </c>
      <c r="I317" s="3"/>
      <c r="J317" s="31"/>
      <c r="K317" s="3"/>
      <c r="L317" s="31"/>
      <c r="M317" s="4">
        <v>1920</v>
      </c>
      <c r="N317" s="4">
        <f>M317</f>
        <v>1920</v>
      </c>
      <c r="O317" s="71">
        <v>1450</v>
      </c>
      <c r="P317" s="71">
        <v>1450</v>
      </c>
      <c r="Q317" s="32"/>
      <c r="R317" s="32"/>
      <c r="S317" s="146"/>
      <c r="T317" s="19"/>
      <c r="U317" s="19"/>
      <c r="V317" s="19"/>
    </row>
    <row r="318" spans="1:22" ht="63">
      <c r="A318" s="137">
        <v>21</v>
      </c>
      <c r="B318" s="44" t="s">
        <v>41</v>
      </c>
      <c r="C318" s="1" t="s">
        <v>452</v>
      </c>
      <c r="D318" s="55" t="s">
        <v>61</v>
      </c>
      <c r="E318" s="7">
        <v>2016</v>
      </c>
      <c r="F318" s="1" t="s">
        <v>81</v>
      </c>
      <c r="G318" s="60">
        <v>534</v>
      </c>
      <c r="H318" s="2">
        <f>G318</f>
        <v>534</v>
      </c>
      <c r="I318" s="3"/>
      <c r="J318" s="31"/>
      <c r="K318" s="3"/>
      <c r="L318" s="31"/>
      <c r="M318" s="4">
        <v>530</v>
      </c>
      <c r="N318" s="4">
        <f>M318</f>
        <v>530</v>
      </c>
      <c r="O318" s="71">
        <v>400</v>
      </c>
      <c r="P318" s="71">
        <v>400</v>
      </c>
      <c r="Q318" s="32"/>
      <c r="R318" s="32"/>
      <c r="S318" s="146"/>
      <c r="T318" s="19"/>
      <c r="U318" s="19"/>
      <c r="V318" s="19"/>
    </row>
    <row r="319" spans="1:22" ht="63">
      <c r="A319" s="137">
        <v>22</v>
      </c>
      <c r="B319" s="44" t="s">
        <v>42</v>
      </c>
      <c r="C319" s="1" t="s">
        <v>452</v>
      </c>
      <c r="D319" s="55" t="s">
        <v>62</v>
      </c>
      <c r="E319" s="7"/>
      <c r="F319" s="1" t="s">
        <v>82</v>
      </c>
      <c r="G319" s="60">
        <v>1566</v>
      </c>
      <c r="H319" s="2">
        <f>G319</f>
        <v>1566</v>
      </c>
      <c r="I319" s="3"/>
      <c r="J319" s="31"/>
      <c r="K319" s="3"/>
      <c r="L319" s="31"/>
      <c r="M319" s="4">
        <v>1500</v>
      </c>
      <c r="N319" s="4">
        <f>M319</f>
        <v>1500</v>
      </c>
      <c r="O319" s="71">
        <v>1100</v>
      </c>
      <c r="P319" s="71">
        <v>1100</v>
      </c>
      <c r="Q319" s="32"/>
      <c r="R319" s="32"/>
      <c r="S319" s="146"/>
      <c r="T319" s="19"/>
      <c r="U319" s="19"/>
      <c r="V319" s="19"/>
    </row>
    <row r="320" spans="1:22" ht="66" customHeight="1">
      <c r="A320" s="137">
        <v>23</v>
      </c>
      <c r="B320" s="44" t="s">
        <v>43</v>
      </c>
      <c r="C320" s="1" t="s">
        <v>452</v>
      </c>
      <c r="D320" s="55" t="s">
        <v>60</v>
      </c>
      <c r="E320" s="7">
        <v>2016</v>
      </c>
      <c r="F320" s="1" t="s">
        <v>83</v>
      </c>
      <c r="G320" s="60">
        <v>497</v>
      </c>
      <c r="H320" s="2">
        <f>G320</f>
        <v>497</v>
      </c>
      <c r="I320" s="3"/>
      <c r="J320" s="31"/>
      <c r="K320" s="3"/>
      <c r="L320" s="31"/>
      <c r="M320" s="4">
        <v>480</v>
      </c>
      <c r="N320" s="4">
        <f>M320</f>
        <v>480</v>
      </c>
      <c r="O320" s="71">
        <v>350</v>
      </c>
      <c r="P320" s="71">
        <v>350</v>
      </c>
      <c r="Q320" s="32"/>
      <c r="R320" s="32"/>
      <c r="S320" s="146"/>
      <c r="T320" s="19"/>
      <c r="U320" s="19"/>
      <c r="V320" s="19"/>
    </row>
    <row r="321" spans="1:22" ht="94.5">
      <c r="A321" s="137">
        <v>24</v>
      </c>
      <c r="B321" s="44" t="s">
        <v>44</v>
      </c>
      <c r="C321" s="1" t="s">
        <v>452</v>
      </c>
      <c r="D321" s="55" t="s">
        <v>63</v>
      </c>
      <c r="E321" s="7">
        <v>2016</v>
      </c>
      <c r="F321" s="1" t="s">
        <v>84</v>
      </c>
      <c r="G321" s="60">
        <v>3392</v>
      </c>
      <c r="H321" s="2">
        <f>G321</f>
        <v>3392</v>
      </c>
      <c r="I321" s="3"/>
      <c r="J321" s="31"/>
      <c r="K321" s="3"/>
      <c r="L321" s="31"/>
      <c r="M321" s="4">
        <v>3230</v>
      </c>
      <c r="N321" s="4">
        <f>M321</f>
        <v>3230</v>
      </c>
      <c r="O321" s="71">
        <f>2820+200</f>
        <v>3020</v>
      </c>
      <c r="P321" s="71">
        <f>2820+200</f>
        <v>3020</v>
      </c>
      <c r="Q321" s="32"/>
      <c r="R321" s="32"/>
      <c r="S321" s="146"/>
      <c r="T321" s="19"/>
      <c r="U321" s="19"/>
      <c r="V321" s="19"/>
    </row>
    <row r="322" spans="1:22" ht="49.5">
      <c r="A322" s="137">
        <v>25</v>
      </c>
      <c r="B322" s="44" t="s">
        <v>45</v>
      </c>
      <c r="C322" s="1" t="s">
        <v>452</v>
      </c>
      <c r="D322" s="55" t="s">
        <v>60</v>
      </c>
      <c r="E322" s="7">
        <v>2016</v>
      </c>
      <c r="F322" s="1" t="s">
        <v>85</v>
      </c>
      <c r="G322" s="60">
        <v>2082</v>
      </c>
      <c r="H322" s="2">
        <f>G322</f>
        <v>2082</v>
      </c>
      <c r="I322" s="3"/>
      <c r="J322" s="31"/>
      <c r="K322" s="3"/>
      <c r="L322" s="31"/>
      <c r="M322" s="4">
        <v>1980</v>
      </c>
      <c r="N322" s="4">
        <f>M322</f>
        <v>1980</v>
      </c>
      <c r="O322" s="71">
        <v>1600</v>
      </c>
      <c r="P322" s="71">
        <v>1600</v>
      </c>
      <c r="Q322" s="32"/>
      <c r="R322" s="32"/>
      <c r="S322" s="146"/>
      <c r="T322" s="19"/>
      <c r="U322" s="19"/>
      <c r="V322" s="19"/>
    </row>
    <row r="323" spans="1:22" ht="49.5">
      <c r="A323" s="137">
        <v>26</v>
      </c>
      <c r="B323" s="44" t="s">
        <v>46</v>
      </c>
      <c r="C323" s="1" t="s">
        <v>452</v>
      </c>
      <c r="D323" s="55" t="s">
        <v>60</v>
      </c>
      <c r="E323" s="7">
        <v>2016</v>
      </c>
      <c r="F323" s="1" t="s">
        <v>86</v>
      </c>
      <c r="G323" s="60">
        <v>4980</v>
      </c>
      <c r="H323" s="2">
        <f>G323</f>
        <v>4980</v>
      </c>
      <c r="I323" s="3"/>
      <c r="J323" s="31"/>
      <c r="K323" s="3"/>
      <c r="L323" s="31"/>
      <c r="M323" s="4">
        <v>3430</v>
      </c>
      <c r="N323" s="4">
        <f>M323</f>
        <v>3430</v>
      </c>
      <c r="O323" s="71">
        <v>3200</v>
      </c>
      <c r="P323" s="71">
        <v>3200</v>
      </c>
      <c r="Q323" s="32"/>
      <c r="R323" s="32"/>
      <c r="S323" s="146"/>
      <c r="T323" s="19"/>
      <c r="U323" s="19"/>
      <c r="V323" s="19"/>
    </row>
    <row r="324" spans="1:22" ht="94.5">
      <c r="A324" s="137">
        <v>27</v>
      </c>
      <c r="B324" s="44" t="s">
        <v>984</v>
      </c>
      <c r="C324" s="1" t="s">
        <v>452</v>
      </c>
      <c r="D324" s="55" t="s">
        <v>64</v>
      </c>
      <c r="E324" s="7">
        <v>2016</v>
      </c>
      <c r="F324" s="1" t="s">
        <v>87</v>
      </c>
      <c r="G324" s="60">
        <v>4228</v>
      </c>
      <c r="H324" s="2">
        <f>G324</f>
        <v>4228</v>
      </c>
      <c r="I324" s="3"/>
      <c r="J324" s="31"/>
      <c r="K324" s="3"/>
      <c r="L324" s="31"/>
      <c r="M324" s="4">
        <v>4050</v>
      </c>
      <c r="N324" s="4">
        <f>M324</f>
        <v>4050</v>
      </c>
      <c r="O324" s="71">
        <v>4009</v>
      </c>
      <c r="P324" s="71">
        <v>4009</v>
      </c>
      <c r="Q324" s="32"/>
      <c r="R324" s="32"/>
      <c r="S324" s="146"/>
      <c r="T324" s="19"/>
      <c r="U324" s="19"/>
      <c r="V324" s="19"/>
    </row>
    <row r="325" spans="1:22" ht="43.5" customHeight="1">
      <c r="A325" s="137">
        <v>28</v>
      </c>
      <c r="B325" s="5" t="s">
        <v>90</v>
      </c>
      <c r="C325" s="1" t="s">
        <v>509</v>
      </c>
      <c r="D325" s="7"/>
      <c r="E325" s="7">
        <v>2017</v>
      </c>
      <c r="F325" s="7"/>
      <c r="G325" s="72">
        <v>10000</v>
      </c>
      <c r="H325" s="72">
        <v>3000</v>
      </c>
      <c r="I325" s="3"/>
      <c r="J325" s="31"/>
      <c r="K325" s="3"/>
      <c r="L325" s="31"/>
      <c r="M325" s="72">
        <v>3000</v>
      </c>
      <c r="N325" s="72">
        <v>3000</v>
      </c>
      <c r="O325" s="32"/>
      <c r="P325" s="32"/>
      <c r="Q325" s="32">
        <f>R325</f>
        <v>3000</v>
      </c>
      <c r="R325" s="32">
        <v>3000</v>
      </c>
      <c r="S325" s="73" t="s">
        <v>144</v>
      </c>
      <c r="T325" s="19"/>
      <c r="U325" s="19"/>
      <c r="V325" s="19"/>
    </row>
    <row r="326" spans="1:22" ht="43.5" customHeight="1">
      <c r="A326" s="137">
        <v>29</v>
      </c>
      <c r="B326" s="5" t="s">
        <v>91</v>
      </c>
      <c r="C326" s="1" t="s">
        <v>537</v>
      </c>
      <c r="D326" s="7"/>
      <c r="E326" s="7">
        <v>2017</v>
      </c>
      <c r="F326" s="7"/>
      <c r="G326" s="72">
        <v>10000</v>
      </c>
      <c r="H326" s="72">
        <v>3000</v>
      </c>
      <c r="I326" s="3"/>
      <c r="J326" s="31"/>
      <c r="K326" s="3"/>
      <c r="L326" s="31"/>
      <c r="M326" s="72">
        <v>3000</v>
      </c>
      <c r="N326" s="72">
        <v>3000</v>
      </c>
      <c r="O326" s="32"/>
      <c r="P326" s="32"/>
      <c r="Q326" s="32">
        <f>R326</f>
        <v>3000</v>
      </c>
      <c r="R326" s="32">
        <v>3000</v>
      </c>
      <c r="S326" s="73" t="s">
        <v>144</v>
      </c>
      <c r="T326" s="19"/>
      <c r="U326" s="19"/>
      <c r="V326" s="19"/>
    </row>
    <row r="327" spans="1:22" ht="82.5">
      <c r="A327" s="137">
        <v>30</v>
      </c>
      <c r="B327" s="5" t="s">
        <v>92</v>
      </c>
      <c r="C327" s="1" t="s">
        <v>452</v>
      </c>
      <c r="D327" s="1" t="s">
        <v>117</v>
      </c>
      <c r="E327" s="7">
        <v>2017</v>
      </c>
      <c r="F327" s="1" t="s">
        <v>130</v>
      </c>
      <c r="G327" s="72">
        <v>4834</v>
      </c>
      <c r="H327" s="72">
        <v>4834</v>
      </c>
      <c r="I327" s="3"/>
      <c r="J327" s="31"/>
      <c r="K327" s="3"/>
      <c r="L327" s="31"/>
      <c r="M327" s="72">
        <v>4500</v>
      </c>
      <c r="N327" s="72">
        <v>4500</v>
      </c>
      <c r="O327" s="32"/>
      <c r="P327" s="32"/>
      <c r="Q327" s="32">
        <f>R327</f>
        <v>2500</v>
      </c>
      <c r="R327" s="32">
        <v>2500</v>
      </c>
      <c r="S327" s="146"/>
      <c r="T327" s="19"/>
      <c r="U327" s="19"/>
      <c r="V327" s="19"/>
    </row>
    <row r="328" spans="1:22" ht="66">
      <c r="A328" s="137">
        <v>31</v>
      </c>
      <c r="B328" s="5" t="s">
        <v>93</v>
      </c>
      <c r="C328" s="1" t="s">
        <v>509</v>
      </c>
      <c r="D328" s="1" t="s">
        <v>118</v>
      </c>
      <c r="E328" s="7">
        <v>2017</v>
      </c>
      <c r="F328" s="1" t="s">
        <v>131</v>
      </c>
      <c r="G328" s="9">
        <v>4046</v>
      </c>
      <c r="H328" s="9">
        <v>4046</v>
      </c>
      <c r="I328" s="3"/>
      <c r="J328" s="31"/>
      <c r="K328" s="3"/>
      <c r="L328" s="31"/>
      <c r="M328" s="4">
        <v>3800</v>
      </c>
      <c r="N328" s="4">
        <v>3800</v>
      </c>
      <c r="O328" s="32"/>
      <c r="P328" s="32"/>
      <c r="Q328" s="32">
        <f>R328</f>
        <v>3200</v>
      </c>
      <c r="R328" s="32">
        <v>3200</v>
      </c>
      <c r="S328" s="146"/>
      <c r="T328" s="19"/>
      <c r="U328" s="19"/>
      <c r="V328" s="19"/>
    </row>
    <row r="329" spans="1:22" ht="66">
      <c r="A329" s="137">
        <v>32</v>
      </c>
      <c r="B329" s="5" t="s">
        <v>94</v>
      </c>
      <c r="C329" s="1" t="s">
        <v>492</v>
      </c>
      <c r="D329" s="1" t="s">
        <v>119</v>
      </c>
      <c r="E329" s="7">
        <v>2017</v>
      </c>
      <c r="F329" s="1" t="s">
        <v>132</v>
      </c>
      <c r="G329" s="9">
        <v>2324</v>
      </c>
      <c r="H329" s="9">
        <v>2324</v>
      </c>
      <c r="I329" s="3"/>
      <c r="J329" s="31"/>
      <c r="K329" s="3"/>
      <c r="L329" s="31"/>
      <c r="M329" s="4">
        <v>2100</v>
      </c>
      <c r="N329" s="4">
        <v>2100</v>
      </c>
      <c r="O329" s="32"/>
      <c r="P329" s="32"/>
      <c r="Q329" s="32">
        <f>R329</f>
        <v>2200</v>
      </c>
      <c r="R329" s="32">
        <v>2200</v>
      </c>
      <c r="S329" s="146"/>
      <c r="T329" s="19"/>
      <c r="U329" s="19"/>
      <c r="V329" s="19"/>
    </row>
    <row r="330" spans="1:22" ht="66">
      <c r="A330" s="137">
        <v>33</v>
      </c>
      <c r="B330" s="44" t="s">
        <v>95</v>
      </c>
      <c r="C330" s="1" t="s">
        <v>452</v>
      </c>
      <c r="D330" s="1" t="s">
        <v>120</v>
      </c>
      <c r="E330" s="7">
        <v>2017</v>
      </c>
      <c r="F330" s="1" t="s">
        <v>133</v>
      </c>
      <c r="G330" s="8">
        <v>1031</v>
      </c>
      <c r="H330" s="8">
        <v>1031</v>
      </c>
      <c r="I330" s="31"/>
      <c r="J330" s="31"/>
      <c r="K330" s="31"/>
      <c r="L330" s="31"/>
      <c r="M330" s="4">
        <v>980</v>
      </c>
      <c r="N330" s="4">
        <v>980</v>
      </c>
      <c r="O330" s="32"/>
      <c r="P330" s="32"/>
      <c r="Q330" s="32">
        <f>R330</f>
        <v>800</v>
      </c>
      <c r="R330" s="32">
        <v>800</v>
      </c>
      <c r="S330" s="146"/>
      <c r="T330" s="19"/>
      <c r="U330" s="19"/>
      <c r="V330" s="19"/>
    </row>
    <row r="331" spans="1:22" ht="49.5">
      <c r="A331" s="137">
        <v>34</v>
      </c>
      <c r="B331" s="5" t="s">
        <v>96</v>
      </c>
      <c r="C331" s="1" t="s">
        <v>452</v>
      </c>
      <c r="D331" s="1" t="s">
        <v>121</v>
      </c>
      <c r="E331" s="7">
        <v>2017</v>
      </c>
      <c r="F331" s="1" t="s">
        <v>134</v>
      </c>
      <c r="G331" s="72">
        <v>873</v>
      </c>
      <c r="H331" s="72">
        <v>873</v>
      </c>
      <c r="I331" s="31"/>
      <c r="J331" s="31"/>
      <c r="K331" s="31"/>
      <c r="L331" s="31"/>
      <c r="M331" s="4">
        <v>830</v>
      </c>
      <c r="N331" s="4">
        <v>830</v>
      </c>
      <c r="O331" s="32"/>
      <c r="P331" s="32"/>
      <c r="Q331" s="32">
        <f>R331</f>
        <v>700</v>
      </c>
      <c r="R331" s="32">
        <v>700</v>
      </c>
      <c r="S331" s="146"/>
      <c r="T331" s="19"/>
      <c r="U331" s="19"/>
      <c r="V331" s="19"/>
    </row>
    <row r="332" spans="1:22" ht="56.25" customHeight="1">
      <c r="A332" s="137">
        <v>35</v>
      </c>
      <c r="B332" s="44" t="s">
        <v>97</v>
      </c>
      <c r="C332" s="1" t="s">
        <v>509</v>
      </c>
      <c r="D332" s="1" t="s">
        <v>122</v>
      </c>
      <c r="E332" s="7">
        <v>2017</v>
      </c>
      <c r="F332" s="1" t="s">
        <v>135</v>
      </c>
      <c r="G332" s="8">
        <v>2885</v>
      </c>
      <c r="H332" s="8">
        <v>2885</v>
      </c>
      <c r="I332" s="31"/>
      <c r="J332" s="31"/>
      <c r="K332" s="31"/>
      <c r="L332" s="31"/>
      <c r="M332" s="4">
        <v>2700</v>
      </c>
      <c r="N332" s="4">
        <v>2700</v>
      </c>
      <c r="O332" s="32"/>
      <c r="P332" s="32"/>
      <c r="Q332" s="32">
        <f>R332</f>
        <v>2000</v>
      </c>
      <c r="R332" s="32">
        <v>2000</v>
      </c>
      <c r="S332" s="146"/>
      <c r="T332" s="19"/>
      <c r="U332" s="19"/>
      <c r="V332" s="19"/>
    </row>
    <row r="333" spans="1:22" ht="56.25" customHeight="1">
      <c r="A333" s="137">
        <v>36</v>
      </c>
      <c r="B333" s="44" t="s">
        <v>98</v>
      </c>
      <c r="C333" s="1" t="s">
        <v>613</v>
      </c>
      <c r="D333" s="1" t="s">
        <v>123</v>
      </c>
      <c r="E333" s="7">
        <v>2017</v>
      </c>
      <c r="F333" s="1" t="s">
        <v>136</v>
      </c>
      <c r="G333" s="8">
        <v>3083</v>
      </c>
      <c r="H333" s="8">
        <v>3083</v>
      </c>
      <c r="I333" s="31"/>
      <c r="J333" s="31"/>
      <c r="K333" s="31"/>
      <c r="L333" s="31"/>
      <c r="M333" s="4">
        <v>3000</v>
      </c>
      <c r="N333" s="4">
        <v>3000</v>
      </c>
      <c r="O333" s="32"/>
      <c r="P333" s="32"/>
      <c r="Q333" s="32">
        <f>R333</f>
        <v>2200</v>
      </c>
      <c r="R333" s="32">
        <v>2200</v>
      </c>
      <c r="S333" s="146"/>
      <c r="T333" s="19"/>
      <c r="U333" s="19"/>
      <c r="V333" s="19"/>
    </row>
    <row r="334" spans="1:22" ht="62.25" customHeight="1">
      <c r="A334" s="137">
        <v>37</v>
      </c>
      <c r="B334" s="44" t="s">
        <v>99</v>
      </c>
      <c r="C334" s="1" t="s">
        <v>537</v>
      </c>
      <c r="D334" s="1" t="s">
        <v>124</v>
      </c>
      <c r="E334" s="7">
        <v>2017</v>
      </c>
      <c r="F334" s="1" t="s">
        <v>137</v>
      </c>
      <c r="G334" s="8">
        <v>3349</v>
      </c>
      <c r="H334" s="8">
        <v>3349</v>
      </c>
      <c r="I334" s="31"/>
      <c r="J334" s="31"/>
      <c r="K334" s="31"/>
      <c r="L334" s="31"/>
      <c r="M334" s="4">
        <v>3200</v>
      </c>
      <c r="N334" s="4">
        <v>3200</v>
      </c>
      <c r="O334" s="32"/>
      <c r="P334" s="32"/>
      <c r="Q334" s="32">
        <f>R334</f>
        <v>2200</v>
      </c>
      <c r="R334" s="32">
        <v>2200</v>
      </c>
      <c r="S334" s="146"/>
      <c r="T334" s="19"/>
      <c r="U334" s="19"/>
      <c r="V334" s="19"/>
    </row>
    <row r="335" spans="1:22" ht="80.25" customHeight="1">
      <c r="A335" s="137">
        <v>38</v>
      </c>
      <c r="B335" s="44" t="s">
        <v>100</v>
      </c>
      <c r="C335" s="1" t="s">
        <v>519</v>
      </c>
      <c r="D335" s="1" t="s">
        <v>125</v>
      </c>
      <c r="E335" s="7">
        <v>2017</v>
      </c>
      <c r="F335" s="1" t="s">
        <v>138</v>
      </c>
      <c r="G335" s="8">
        <v>2958</v>
      </c>
      <c r="H335" s="8">
        <v>2958</v>
      </c>
      <c r="I335" s="31"/>
      <c r="J335" s="31"/>
      <c r="K335" s="31"/>
      <c r="L335" s="31"/>
      <c r="M335" s="4">
        <v>2800</v>
      </c>
      <c r="N335" s="4">
        <v>2800</v>
      </c>
      <c r="O335" s="32"/>
      <c r="P335" s="32"/>
      <c r="Q335" s="32">
        <f>R335</f>
        <v>2000</v>
      </c>
      <c r="R335" s="32">
        <v>2000</v>
      </c>
      <c r="S335" s="146"/>
      <c r="T335" s="19"/>
      <c r="U335" s="19"/>
      <c r="V335" s="19"/>
    </row>
    <row r="336" spans="1:22" ht="126" customHeight="1">
      <c r="A336" s="137">
        <v>39</v>
      </c>
      <c r="B336" s="5" t="s">
        <v>101</v>
      </c>
      <c r="C336" s="219" t="s">
        <v>826</v>
      </c>
      <c r="D336" s="1" t="s">
        <v>126</v>
      </c>
      <c r="E336" s="7">
        <v>2017</v>
      </c>
      <c r="F336" s="1" t="s">
        <v>139</v>
      </c>
      <c r="G336" s="26">
        <v>1305</v>
      </c>
      <c r="H336" s="26">
        <v>1305</v>
      </c>
      <c r="I336" s="31"/>
      <c r="J336" s="31"/>
      <c r="K336" s="31"/>
      <c r="L336" s="31"/>
      <c r="M336" s="4">
        <v>1200</v>
      </c>
      <c r="N336" s="4">
        <v>1200</v>
      </c>
      <c r="O336" s="32"/>
      <c r="P336" s="32"/>
      <c r="Q336" s="32">
        <f>R336</f>
        <v>1200</v>
      </c>
      <c r="R336" s="32">
        <v>1200</v>
      </c>
      <c r="S336" s="146"/>
      <c r="T336" s="19"/>
      <c r="U336" s="19"/>
      <c r="V336" s="19"/>
    </row>
    <row r="337" spans="1:22" ht="82.5">
      <c r="A337" s="137">
        <v>40</v>
      </c>
      <c r="B337" s="44" t="s">
        <v>102</v>
      </c>
      <c r="C337" s="1" t="s">
        <v>115</v>
      </c>
      <c r="D337" s="1" t="s">
        <v>127</v>
      </c>
      <c r="E337" s="7">
        <v>2017</v>
      </c>
      <c r="F337" s="1" t="s">
        <v>140</v>
      </c>
      <c r="G337" s="8">
        <v>6456</v>
      </c>
      <c r="H337" s="8">
        <v>6456</v>
      </c>
      <c r="I337" s="31"/>
      <c r="J337" s="31"/>
      <c r="K337" s="31"/>
      <c r="L337" s="31"/>
      <c r="M337" s="4">
        <v>6100</v>
      </c>
      <c r="N337" s="4">
        <v>6100</v>
      </c>
      <c r="O337" s="32"/>
      <c r="P337" s="32"/>
      <c r="Q337" s="32">
        <f>R337</f>
        <v>4500</v>
      </c>
      <c r="R337" s="32">
        <v>4500</v>
      </c>
      <c r="S337" s="146"/>
      <c r="T337" s="19"/>
      <c r="U337" s="19"/>
      <c r="V337" s="19"/>
    </row>
    <row r="338" spans="1:22" ht="49.5">
      <c r="A338" s="137">
        <v>41</v>
      </c>
      <c r="B338" s="5" t="s">
        <v>103</v>
      </c>
      <c r="C338" s="1" t="s">
        <v>436</v>
      </c>
      <c r="D338" s="1" t="s">
        <v>128</v>
      </c>
      <c r="E338" s="7">
        <v>2017</v>
      </c>
      <c r="F338" s="1" t="s">
        <v>141</v>
      </c>
      <c r="G338" s="72">
        <v>1587</v>
      </c>
      <c r="H338" s="72">
        <v>1587</v>
      </c>
      <c r="I338" s="31"/>
      <c r="J338" s="31"/>
      <c r="K338" s="31"/>
      <c r="L338" s="31"/>
      <c r="M338" s="4">
        <v>1500</v>
      </c>
      <c r="N338" s="4">
        <v>1500</v>
      </c>
      <c r="O338" s="32"/>
      <c r="P338" s="32"/>
      <c r="Q338" s="32">
        <f>R338</f>
        <v>1300</v>
      </c>
      <c r="R338" s="32">
        <v>1300</v>
      </c>
      <c r="S338" s="146"/>
      <c r="T338" s="19"/>
      <c r="U338" s="19"/>
      <c r="V338" s="19"/>
    </row>
    <row r="339" spans="1:22" ht="102" customHeight="1">
      <c r="A339" s="137">
        <v>42</v>
      </c>
      <c r="B339" s="44" t="s">
        <v>104</v>
      </c>
      <c r="C339" s="1" t="s">
        <v>116</v>
      </c>
      <c r="D339" s="1" t="s">
        <v>129</v>
      </c>
      <c r="E339" s="7" t="s">
        <v>797</v>
      </c>
      <c r="F339" s="7"/>
      <c r="G339" s="8">
        <v>10000</v>
      </c>
      <c r="H339" s="8">
        <v>10000</v>
      </c>
      <c r="I339" s="31"/>
      <c r="J339" s="31"/>
      <c r="K339" s="31"/>
      <c r="L339" s="31"/>
      <c r="M339" s="4">
        <v>500</v>
      </c>
      <c r="N339" s="4">
        <v>500</v>
      </c>
      <c r="O339" s="32"/>
      <c r="P339" s="32"/>
      <c r="Q339" s="32"/>
      <c r="R339" s="32"/>
      <c r="S339" s="1" t="s">
        <v>143</v>
      </c>
      <c r="T339" s="19"/>
      <c r="U339" s="19"/>
      <c r="V339" s="19"/>
    </row>
    <row r="340" spans="1:22" ht="16.5">
      <c r="A340" s="137">
        <v>43</v>
      </c>
      <c r="B340" s="44" t="s">
        <v>105</v>
      </c>
      <c r="C340" s="1" t="s">
        <v>560</v>
      </c>
      <c r="D340" s="7"/>
      <c r="E340" s="7" t="s">
        <v>797</v>
      </c>
      <c r="F340" s="7"/>
      <c r="G340" s="8">
        <v>8500</v>
      </c>
      <c r="H340" s="8">
        <v>8500</v>
      </c>
      <c r="I340" s="31"/>
      <c r="J340" s="31"/>
      <c r="K340" s="31"/>
      <c r="L340" s="31"/>
      <c r="M340" s="4">
        <v>7700</v>
      </c>
      <c r="N340" s="4">
        <v>7700</v>
      </c>
      <c r="O340" s="32"/>
      <c r="P340" s="32"/>
      <c r="Q340" s="32"/>
      <c r="R340" s="32"/>
      <c r="S340" s="146"/>
      <c r="T340" s="19"/>
      <c r="U340" s="19"/>
      <c r="V340" s="19"/>
    </row>
    <row r="341" spans="1:22" ht="72.75" customHeight="1">
      <c r="A341" s="137">
        <v>44</v>
      </c>
      <c r="B341" s="236" t="s">
        <v>1010</v>
      </c>
      <c r="C341" s="1" t="s">
        <v>472</v>
      </c>
      <c r="D341" s="7"/>
      <c r="E341" s="7" t="s">
        <v>797</v>
      </c>
      <c r="F341" s="7"/>
      <c r="G341" s="9">
        <v>2000</v>
      </c>
      <c r="H341" s="9">
        <v>2000</v>
      </c>
      <c r="I341" s="31"/>
      <c r="J341" s="31"/>
      <c r="K341" s="31"/>
      <c r="L341" s="31"/>
      <c r="M341" s="4">
        <v>1900</v>
      </c>
      <c r="N341" s="4">
        <v>1900</v>
      </c>
      <c r="O341" s="32"/>
      <c r="P341" s="32"/>
      <c r="Q341" s="32"/>
      <c r="R341" s="32"/>
      <c r="S341" s="146"/>
      <c r="T341" s="19"/>
      <c r="U341" s="19"/>
      <c r="V341" s="19"/>
    </row>
    <row r="342" spans="1:22" ht="72.75" customHeight="1">
      <c r="A342" s="137">
        <v>45</v>
      </c>
      <c r="B342" s="236" t="s">
        <v>1011</v>
      </c>
      <c r="C342" s="1" t="s">
        <v>436</v>
      </c>
      <c r="D342" s="7"/>
      <c r="E342" s="7" t="s">
        <v>797</v>
      </c>
      <c r="F342" s="7"/>
      <c r="G342" s="9">
        <v>3000</v>
      </c>
      <c r="H342" s="9">
        <v>3000</v>
      </c>
      <c r="I342" s="31"/>
      <c r="J342" s="31"/>
      <c r="K342" s="31"/>
      <c r="L342" s="31"/>
      <c r="M342" s="4">
        <v>2860</v>
      </c>
      <c r="N342" s="4">
        <v>2860</v>
      </c>
      <c r="O342" s="32"/>
      <c r="P342" s="32"/>
      <c r="Q342" s="32"/>
      <c r="R342" s="32"/>
      <c r="S342" s="146"/>
      <c r="T342" s="19"/>
      <c r="U342" s="19"/>
      <c r="V342" s="19"/>
    </row>
    <row r="343" spans="1:22" ht="62.25" customHeight="1">
      <c r="A343" s="137">
        <v>46</v>
      </c>
      <c r="B343" s="5" t="s">
        <v>106</v>
      </c>
      <c r="C343" s="1" t="s">
        <v>492</v>
      </c>
      <c r="D343" s="7"/>
      <c r="E343" s="7" t="s">
        <v>494</v>
      </c>
      <c r="F343" s="7"/>
      <c r="G343" s="9">
        <v>4000</v>
      </c>
      <c r="H343" s="9">
        <v>4000</v>
      </c>
      <c r="I343" s="31"/>
      <c r="J343" s="31"/>
      <c r="K343" s="31"/>
      <c r="L343" s="31"/>
      <c r="M343" s="4">
        <v>3800</v>
      </c>
      <c r="N343" s="4">
        <v>3800</v>
      </c>
      <c r="O343" s="32"/>
      <c r="P343" s="32"/>
      <c r="Q343" s="32"/>
      <c r="R343" s="32"/>
      <c r="S343" s="146"/>
      <c r="T343" s="19"/>
      <c r="U343" s="19"/>
      <c r="V343" s="19"/>
    </row>
    <row r="344" spans="1:22" ht="62.25" customHeight="1">
      <c r="A344" s="137">
        <v>47</v>
      </c>
      <c r="B344" s="5" t="s">
        <v>107</v>
      </c>
      <c r="C344" s="1" t="s">
        <v>492</v>
      </c>
      <c r="D344" s="7"/>
      <c r="E344" s="7" t="s">
        <v>494</v>
      </c>
      <c r="F344" s="7"/>
      <c r="G344" s="9">
        <v>14000</v>
      </c>
      <c r="H344" s="9">
        <v>14000</v>
      </c>
      <c r="I344" s="31"/>
      <c r="J344" s="31"/>
      <c r="K344" s="31"/>
      <c r="L344" s="31"/>
      <c r="M344" s="4">
        <v>10420</v>
      </c>
      <c r="N344" s="4">
        <v>10420</v>
      </c>
      <c r="O344" s="32"/>
      <c r="P344" s="32"/>
      <c r="Q344" s="32"/>
      <c r="R344" s="32"/>
      <c r="S344" s="146"/>
      <c r="T344" s="19"/>
      <c r="U344" s="19"/>
      <c r="V344" s="19"/>
    </row>
    <row r="345" spans="1:22" ht="45" customHeight="1">
      <c r="A345" s="137">
        <v>48</v>
      </c>
      <c r="B345" s="5" t="s">
        <v>108</v>
      </c>
      <c r="C345" s="1" t="s">
        <v>492</v>
      </c>
      <c r="D345" s="7"/>
      <c r="E345" s="7" t="s">
        <v>494</v>
      </c>
      <c r="F345" s="7"/>
      <c r="G345" s="9">
        <v>2600</v>
      </c>
      <c r="H345" s="9">
        <v>2600</v>
      </c>
      <c r="I345" s="31"/>
      <c r="J345" s="31"/>
      <c r="K345" s="31"/>
      <c r="L345" s="31"/>
      <c r="M345" s="4">
        <v>2480</v>
      </c>
      <c r="N345" s="4">
        <v>2480</v>
      </c>
      <c r="O345" s="32"/>
      <c r="P345" s="32"/>
      <c r="Q345" s="32"/>
      <c r="R345" s="32"/>
      <c r="S345" s="146"/>
      <c r="T345" s="19"/>
      <c r="U345" s="19"/>
      <c r="V345" s="19"/>
    </row>
    <row r="346" spans="1:22" ht="45" customHeight="1">
      <c r="A346" s="137">
        <v>49</v>
      </c>
      <c r="B346" s="5" t="s">
        <v>109</v>
      </c>
      <c r="C346" s="1" t="s">
        <v>492</v>
      </c>
      <c r="D346" s="7"/>
      <c r="E346" s="7" t="s">
        <v>494</v>
      </c>
      <c r="F346" s="7"/>
      <c r="G346" s="9">
        <v>12000</v>
      </c>
      <c r="H346" s="9">
        <v>12000</v>
      </c>
      <c r="I346" s="31"/>
      <c r="J346" s="31"/>
      <c r="K346" s="31"/>
      <c r="L346" s="31"/>
      <c r="M346" s="4">
        <v>10000</v>
      </c>
      <c r="N346" s="4">
        <v>10000</v>
      </c>
      <c r="O346" s="32"/>
      <c r="P346" s="32"/>
      <c r="Q346" s="32"/>
      <c r="R346" s="32"/>
      <c r="S346" s="146"/>
      <c r="T346" s="19"/>
      <c r="U346" s="19"/>
      <c r="V346" s="19"/>
    </row>
    <row r="347" spans="1:22" ht="45" customHeight="1">
      <c r="A347" s="137">
        <v>50</v>
      </c>
      <c r="B347" s="5" t="s">
        <v>110</v>
      </c>
      <c r="C347" s="1" t="s">
        <v>509</v>
      </c>
      <c r="D347" s="7"/>
      <c r="E347" s="7">
        <v>2020</v>
      </c>
      <c r="F347" s="7"/>
      <c r="G347" s="9">
        <v>750</v>
      </c>
      <c r="H347" s="9">
        <v>750</v>
      </c>
      <c r="I347" s="31"/>
      <c r="J347" s="31"/>
      <c r="K347" s="31"/>
      <c r="L347" s="31"/>
      <c r="M347" s="4">
        <v>710</v>
      </c>
      <c r="N347" s="4">
        <v>710</v>
      </c>
      <c r="O347" s="32"/>
      <c r="P347" s="32"/>
      <c r="Q347" s="32"/>
      <c r="R347" s="32"/>
      <c r="S347" s="146"/>
      <c r="T347" s="19"/>
      <c r="U347" s="19"/>
      <c r="V347" s="19"/>
    </row>
    <row r="348" spans="1:22" ht="16.5">
      <c r="A348" s="137">
        <v>51</v>
      </c>
      <c r="B348" s="5" t="s">
        <v>111</v>
      </c>
      <c r="C348" s="1" t="s">
        <v>492</v>
      </c>
      <c r="D348" s="7"/>
      <c r="E348" s="7">
        <v>2020</v>
      </c>
      <c r="F348" s="7"/>
      <c r="G348" s="9">
        <v>250</v>
      </c>
      <c r="H348" s="9">
        <v>250</v>
      </c>
      <c r="I348" s="31"/>
      <c r="J348" s="31"/>
      <c r="K348" s="31"/>
      <c r="L348" s="31"/>
      <c r="M348" s="4">
        <v>240</v>
      </c>
      <c r="N348" s="4">
        <v>240</v>
      </c>
      <c r="O348" s="32"/>
      <c r="P348" s="32"/>
      <c r="Q348" s="32"/>
      <c r="R348" s="32"/>
      <c r="S348" s="146"/>
      <c r="T348" s="19"/>
      <c r="U348" s="19"/>
      <c r="V348" s="19"/>
    </row>
    <row r="349" spans="1:22" ht="57.75" customHeight="1">
      <c r="A349" s="137">
        <v>52</v>
      </c>
      <c r="B349" s="5" t="s">
        <v>112</v>
      </c>
      <c r="C349" s="1" t="s">
        <v>436</v>
      </c>
      <c r="D349" s="7"/>
      <c r="E349" s="7">
        <v>2020</v>
      </c>
      <c r="F349" s="1" t="s">
        <v>142</v>
      </c>
      <c r="G349" s="9">
        <v>500</v>
      </c>
      <c r="H349" s="9">
        <v>500</v>
      </c>
      <c r="I349" s="31"/>
      <c r="J349" s="31"/>
      <c r="K349" s="31"/>
      <c r="L349" s="31"/>
      <c r="M349" s="4">
        <v>480</v>
      </c>
      <c r="N349" s="4">
        <v>480</v>
      </c>
      <c r="O349" s="32"/>
      <c r="P349" s="32"/>
      <c r="Q349" s="32"/>
      <c r="R349" s="32"/>
      <c r="S349" s="146"/>
      <c r="T349" s="19"/>
      <c r="U349" s="19"/>
      <c r="V349" s="19"/>
    </row>
    <row r="350" spans="1:22" ht="48" customHeight="1">
      <c r="A350" s="137">
        <v>53</v>
      </c>
      <c r="B350" s="5" t="s">
        <v>113</v>
      </c>
      <c r="C350" s="1" t="s">
        <v>492</v>
      </c>
      <c r="D350" s="7"/>
      <c r="E350" s="7">
        <v>2020</v>
      </c>
      <c r="F350" s="7"/>
      <c r="G350" s="9">
        <v>1500</v>
      </c>
      <c r="H350" s="9">
        <v>1500</v>
      </c>
      <c r="I350" s="31"/>
      <c r="J350" s="31"/>
      <c r="K350" s="31"/>
      <c r="L350" s="31"/>
      <c r="M350" s="4">
        <v>1300</v>
      </c>
      <c r="N350" s="4">
        <v>1300</v>
      </c>
      <c r="O350" s="32"/>
      <c r="P350" s="32"/>
      <c r="Q350" s="32"/>
      <c r="R350" s="32"/>
      <c r="S350" s="146"/>
      <c r="T350" s="19"/>
      <c r="U350" s="19"/>
      <c r="V350" s="19"/>
    </row>
    <row r="351" spans="1:22" ht="55.5" customHeight="1">
      <c r="A351" s="137">
        <v>54</v>
      </c>
      <c r="B351" s="5" t="s">
        <v>114</v>
      </c>
      <c r="C351" s="41" t="s">
        <v>436</v>
      </c>
      <c r="D351" s="7"/>
      <c r="E351" s="7">
        <v>2020</v>
      </c>
      <c r="F351" s="7"/>
      <c r="G351" s="9">
        <v>2500</v>
      </c>
      <c r="H351" s="9">
        <v>2500</v>
      </c>
      <c r="I351" s="31"/>
      <c r="J351" s="31"/>
      <c r="K351" s="31"/>
      <c r="L351" s="31"/>
      <c r="M351" s="4">
        <v>2200</v>
      </c>
      <c r="N351" s="4">
        <v>2200</v>
      </c>
      <c r="O351" s="32"/>
      <c r="P351" s="32"/>
      <c r="Q351" s="32"/>
      <c r="R351" s="32"/>
      <c r="S351" s="146"/>
      <c r="T351" s="19"/>
      <c r="U351" s="19"/>
      <c r="V351" s="19"/>
    </row>
    <row r="352" spans="1:22" ht="313.5">
      <c r="A352" s="137">
        <v>55</v>
      </c>
      <c r="B352" s="5" t="s">
        <v>1032</v>
      </c>
      <c r="C352" s="41" t="s">
        <v>492</v>
      </c>
      <c r="D352" s="7" t="s">
        <v>1033</v>
      </c>
      <c r="E352" s="7" t="s">
        <v>572</v>
      </c>
      <c r="F352" s="1" t="s">
        <v>1034</v>
      </c>
      <c r="G352" s="9">
        <f>13170000*27000/1000000</f>
        <v>355590</v>
      </c>
      <c r="H352" s="9">
        <f>3470000*27000/1000000</f>
        <v>93690</v>
      </c>
      <c r="I352" s="31"/>
      <c r="J352" s="31"/>
      <c r="K352" s="31"/>
      <c r="L352" s="31"/>
      <c r="M352" s="4">
        <f>G352</f>
        <v>355590</v>
      </c>
      <c r="N352" s="4">
        <v>20000</v>
      </c>
      <c r="O352" s="32"/>
      <c r="P352" s="32"/>
      <c r="Q352" s="32"/>
      <c r="R352" s="32"/>
      <c r="S352" s="219" t="s">
        <v>1037</v>
      </c>
      <c r="T352" s="19"/>
      <c r="U352" s="19"/>
      <c r="V352" s="19"/>
    </row>
    <row r="353" spans="1:22" ht="21" customHeight="1">
      <c r="A353" s="132" t="s">
        <v>1670</v>
      </c>
      <c r="B353" s="133" t="s">
        <v>1035</v>
      </c>
      <c r="C353" s="219"/>
      <c r="D353" s="219"/>
      <c r="E353" s="219"/>
      <c r="F353" s="219"/>
      <c r="G353" s="134"/>
      <c r="H353" s="134"/>
      <c r="I353" s="134"/>
      <c r="J353" s="134"/>
      <c r="K353" s="134"/>
      <c r="L353" s="134"/>
      <c r="M353" s="134">
        <f>N353</f>
        <v>652000</v>
      </c>
      <c r="N353" s="134">
        <v>652000</v>
      </c>
      <c r="O353" s="134"/>
      <c r="P353" s="134"/>
      <c r="Q353" s="134"/>
      <c r="R353" s="134"/>
      <c r="S353" s="135"/>
      <c r="T353" s="19"/>
      <c r="U353" s="19"/>
      <c r="V353" s="19"/>
    </row>
    <row r="354" spans="1:22" ht="16.5">
      <c r="A354" s="144"/>
      <c r="B354" s="212"/>
      <c r="C354" s="213"/>
      <c r="D354" s="213"/>
      <c r="E354" s="213"/>
      <c r="F354" s="213"/>
      <c r="G354" s="214"/>
      <c r="H354" s="214"/>
      <c r="I354" s="215"/>
      <c r="J354" s="215"/>
      <c r="K354" s="215"/>
      <c r="L354" s="215"/>
      <c r="M354" s="215"/>
      <c r="N354" s="215"/>
      <c r="O354" s="215"/>
      <c r="P354" s="215"/>
      <c r="Q354" s="215"/>
      <c r="R354" s="215"/>
      <c r="S354" s="214"/>
      <c r="T354" s="18"/>
      <c r="U354" s="18"/>
      <c r="V354" s="18"/>
    </row>
    <row r="355" spans="1:22" ht="23.25" customHeight="1">
      <c r="A355" s="19"/>
      <c r="B355" s="335" t="s">
        <v>553</v>
      </c>
      <c r="C355" s="335"/>
      <c r="D355" s="335"/>
      <c r="E355" s="335"/>
      <c r="F355" s="335"/>
      <c r="G355" s="335"/>
      <c r="H355" s="335"/>
      <c r="I355" s="335"/>
      <c r="J355" s="335"/>
      <c r="K355" s="335"/>
      <c r="L355" s="335"/>
      <c r="M355" s="335"/>
      <c r="N355" s="335"/>
      <c r="O355" s="335"/>
      <c r="P355" s="335"/>
      <c r="Q355" s="335"/>
      <c r="R355" s="335"/>
      <c r="S355" s="335"/>
      <c r="T355" s="19"/>
      <c r="U355" s="19"/>
      <c r="V355" s="19"/>
    </row>
    <row r="356" spans="1:22" ht="16.5">
      <c r="A356" s="19"/>
      <c r="B356" s="19"/>
      <c r="C356" s="27"/>
      <c r="D356" s="19"/>
      <c r="E356" s="19"/>
      <c r="F356" s="19"/>
      <c r="G356" s="19"/>
      <c r="H356" s="19"/>
      <c r="S356" s="19"/>
      <c r="T356" s="19"/>
      <c r="U356" s="19"/>
      <c r="V356" s="19"/>
    </row>
    <row r="357" spans="1:22" ht="16.5">
      <c r="A357" s="19"/>
      <c r="B357" s="19"/>
      <c r="C357" s="27"/>
      <c r="D357" s="19"/>
      <c r="E357" s="19"/>
      <c r="F357" s="19"/>
      <c r="G357" s="19"/>
      <c r="H357" s="19"/>
      <c r="S357" s="19"/>
      <c r="T357" s="19"/>
      <c r="U357" s="19"/>
      <c r="V357" s="19"/>
    </row>
    <row r="358" spans="1:22" ht="16.5">
      <c r="A358" s="19"/>
      <c r="B358" s="19"/>
      <c r="C358" s="27"/>
      <c r="D358" s="19"/>
      <c r="E358" s="19"/>
      <c r="F358" s="19"/>
      <c r="G358" s="19"/>
      <c r="H358" s="19"/>
      <c r="I358" s="19"/>
      <c r="J358" s="19"/>
      <c r="K358" s="19"/>
      <c r="L358" s="19"/>
      <c r="M358" s="19"/>
      <c r="N358" s="19"/>
      <c r="O358" s="19"/>
      <c r="P358" s="19"/>
      <c r="Q358" s="19"/>
      <c r="R358" s="19"/>
      <c r="S358" s="19"/>
      <c r="T358" s="19"/>
      <c r="U358" s="19"/>
      <c r="V358" s="19"/>
    </row>
    <row r="359" spans="1:22" ht="16.5">
      <c r="A359" s="19"/>
      <c r="B359" s="19"/>
      <c r="C359" s="27"/>
      <c r="D359" s="19"/>
      <c r="E359" s="19"/>
      <c r="F359" s="19"/>
      <c r="G359" s="19">
        <f>G352-H352</f>
        <v>261900</v>
      </c>
      <c r="H359" s="19"/>
      <c r="I359" s="19"/>
      <c r="J359" s="19"/>
      <c r="K359" s="19"/>
      <c r="L359" s="19"/>
      <c r="M359" s="19"/>
      <c r="N359" s="19"/>
      <c r="O359" s="19"/>
      <c r="P359" s="19"/>
      <c r="Q359" s="19"/>
      <c r="R359" s="19"/>
      <c r="S359" s="19"/>
      <c r="T359" s="19"/>
      <c r="U359" s="19"/>
      <c r="V359" s="19"/>
    </row>
    <row r="360" spans="1:22" ht="16.5">
      <c r="A360" s="19"/>
      <c r="B360" s="19"/>
      <c r="C360" s="27"/>
      <c r="D360" s="19"/>
      <c r="E360" s="19"/>
      <c r="F360" s="19"/>
      <c r="G360" s="19"/>
      <c r="H360" s="19"/>
      <c r="I360" s="19"/>
      <c r="J360" s="19"/>
      <c r="K360" s="19"/>
      <c r="L360" s="19"/>
      <c r="M360" s="19"/>
      <c r="N360" s="19"/>
      <c r="O360" s="19"/>
      <c r="P360" s="19"/>
      <c r="Q360" s="19"/>
      <c r="R360" s="19"/>
      <c r="S360" s="19"/>
      <c r="T360" s="19"/>
      <c r="U360" s="19"/>
      <c r="V360" s="19"/>
    </row>
    <row r="361" spans="1:22" ht="16.5">
      <c r="A361" s="19"/>
      <c r="B361" s="19"/>
      <c r="C361" s="27"/>
      <c r="D361" s="19"/>
      <c r="E361" s="19"/>
      <c r="F361" s="19"/>
      <c r="G361" s="19"/>
      <c r="H361" s="19"/>
      <c r="I361" s="19"/>
      <c r="J361" s="19"/>
      <c r="K361" s="19"/>
      <c r="L361" s="19"/>
      <c r="M361" s="19"/>
      <c r="N361" s="19"/>
      <c r="O361" s="19"/>
      <c r="P361" s="19"/>
      <c r="Q361" s="19"/>
      <c r="R361" s="19"/>
      <c r="S361" s="19"/>
      <c r="T361" s="19"/>
      <c r="U361" s="19"/>
      <c r="V361" s="19"/>
    </row>
    <row r="362" spans="1:22" ht="16.5">
      <c r="A362" s="19"/>
      <c r="B362" s="19"/>
      <c r="C362" s="27"/>
      <c r="D362" s="19"/>
      <c r="E362" s="19"/>
      <c r="F362" s="19"/>
      <c r="G362" s="19"/>
      <c r="H362" s="19"/>
      <c r="I362" s="19"/>
      <c r="J362" s="19"/>
      <c r="K362" s="19"/>
      <c r="L362" s="19"/>
      <c r="M362" s="19"/>
      <c r="N362" s="19"/>
      <c r="O362" s="19"/>
      <c r="P362" s="19"/>
      <c r="Q362" s="19"/>
      <c r="R362" s="19"/>
      <c r="S362" s="19"/>
      <c r="T362" s="19"/>
      <c r="U362" s="19"/>
      <c r="V362" s="19"/>
    </row>
    <row r="363" spans="1:22" ht="16.5">
      <c r="A363" s="19"/>
      <c r="B363" s="19"/>
      <c r="C363" s="27"/>
      <c r="D363" s="19"/>
      <c r="E363" s="19"/>
      <c r="F363" s="19"/>
      <c r="G363" s="19"/>
      <c r="H363" s="19"/>
      <c r="I363" s="19"/>
      <c r="J363" s="19"/>
      <c r="K363" s="19"/>
      <c r="L363" s="19"/>
      <c r="M363" s="19"/>
      <c r="N363" s="19"/>
      <c r="O363" s="19"/>
      <c r="P363" s="19"/>
      <c r="Q363" s="19"/>
      <c r="R363" s="19"/>
      <c r="S363" s="19"/>
      <c r="T363" s="19"/>
      <c r="U363" s="19"/>
      <c r="V363" s="19"/>
    </row>
    <row r="364" spans="1:22" ht="16.5">
      <c r="A364" s="19"/>
      <c r="B364" s="19"/>
      <c r="C364" s="27"/>
      <c r="D364" s="19"/>
      <c r="E364" s="19"/>
      <c r="F364" s="19"/>
      <c r="G364" s="19"/>
      <c r="H364" s="19"/>
      <c r="I364" s="19"/>
      <c r="J364" s="19"/>
      <c r="K364" s="19"/>
      <c r="L364" s="19"/>
      <c r="M364" s="19"/>
      <c r="N364" s="19"/>
      <c r="O364" s="19"/>
      <c r="P364" s="19"/>
      <c r="Q364" s="19"/>
      <c r="R364" s="19"/>
      <c r="S364" s="19"/>
      <c r="T364" s="19"/>
      <c r="U364" s="19"/>
      <c r="V364" s="19"/>
    </row>
    <row r="365" spans="1:22" ht="16.5">
      <c r="A365" s="19"/>
      <c r="B365" s="19"/>
      <c r="C365" s="27"/>
      <c r="D365" s="19"/>
      <c r="E365" s="19"/>
      <c r="F365" s="19"/>
      <c r="G365" s="19"/>
      <c r="H365" s="19"/>
      <c r="I365" s="19"/>
      <c r="J365" s="19"/>
      <c r="K365" s="19"/>
      <c r="L365" s="19"/>
      <c r="M365" s="19"/>
      <c r="N365" s="19"/>
      <c r="O365" s="19"/>
      <c r="P365" s="19"/>
      <c r="Q365" s="19"/>
      <c r="R365" s="19"/>
      <c r="S365" s="19"/>
      <c r="T365" s="19"/>
      <c r="U365" s="19"/>
      <c r="V365" s="19"/>
    </row>
    <row r="366" spans="1:22" ht="16.5">
      <c r="A366" s="19"/>
      <c r="B366" s="19"/>
      <c r="C366" s="27"/>
      <c r="D366" s="19"/>
      <c r="E366" s="19"/>
      <c r="F366" s="19"/>
      <c r="G366" s="19"/>
      <c r="H366" s="19"/>
      <c r="I366" s="19"/>
      <c r="J366" s="19"/>
      <c r="K366" s="19"/>
      <c r="L366" s="19"/>
      <c r="M366" s="19"/>
      <c r="N366" s="19"/>
      <c r="O366" s="19"/>
      <c r="P366" s="19"/>
      <c r="Q366" s="19"/>
      <c r="R366" s="19"/>
      <c r="S366" s="19"/>
      <c r="T366" s="19"/>
      <c r="U366" s="19"/>
      <c r="V366" s="19"/>
    </row>
    <row r="367" spans="1:22" ht="16.5">
      <c r="A367" s="19"/>
      <c r="B367" s="19"/>
      <c r="C367" s="27"/>
      <c r="D367" s="19"/>
      <c r="E367" s="19"/>
      <c r="F367" s="19"/>
      <c r="G367" s="19"/>
      <c r="H367" s="19"/>
      <c r="I367" s="19"/>
      <c r="J367" s="19"/>
      <c r="K367" s="19"/>
      <c r="L367" s="19"/>
      <c r="M367" s="19"/>
      <c r="N367" s="19"/>
      <c r="O367" s="19"/>
      <c r="P367" s="19"/>
      <c r="Q367" s="19"/>
      <c r="R367" s="19"/>
      <c r="S367" s="19"/>
      <c r="T367" s="19"/>
      <c r="U367" s="19"/>
      <c r="V367" s="19"/>
    </row>
    <row r="368" spans="1:22" ht="16.5">
      <c r="A368" s="19"/>
      <c r="B368" s="19"/>
      <c r="C368" s="27"/>
      <c r="D368" s="19"/>
      <c r="E368" s="19"/>
      <c r="F368" s="19"/>
      <c r="G368" s="19"/>
      <c r="H368" s="19"/>
      <c r="I368" s="19"/>
      <c r="J368" s="19"/>
      <c r="K368" s="19"/>
      <c r="L368" s="19"/>
      <c r="M368" s="19"/>
      <c r="N368" s="19"/>
      <c r="O368" s="19"/>
      <c r="P368" s="19"/>
      <c r="Q368" s="19"/>
      <c r="R368" s="19"/>
      <c r="S368" s="19"/>
      <c r="T368" s="19"/>
      <c r="U368" s="19"/>
      <c r="V368" s="19"/>
    </row>
    <row r="369" spans="1:22" ht="16.5">
      <c r="A369" s="19"/>
      <c r="B369" s="19"/>
      <c r="C369" s="27"/>
      <c r="D369" s="19"/>
      <c r="E369" s="19"/>
      <c r="F369" s="19"/>
      <c r="G369" s="19"/>
      <c r="H369" s="19"/>
      <c r="I369" s="19"/>
      <c r="J369" s="19"/>
      <c r="K369" s="19"/>
      <c r="L369" s="19"/>
      <c r="M369" s="19"/>
      <c r="N369" s="19"/>
      <c r="O369" s="19"/>
      <c r="P369" s="19"/>
      <c r="Q369" s="19"/>
      <c r="R369" s="19"/>
      <c r="S369" s="19"/>
      <c r="T369" s="19"/>
      <c r="U369" s="19"/>
      <c r="V369" s="19"/>
    </row>
    <row r="370" spans="1:22" ht="16.5">
      <c r="A370" s="19"/>
      <c r="B370" s="19"/>
      <c r="C370" s="27"/>
      <c r="D370" s="19"/>
      <c r="E370" s="19"/>
      <c r="F370" s="19"/>
      <c r="G370" s="19"/>
      <c r="H370" s="19"/>
      <c r="I370" s="19"/>
      <c r="J370" s="19"/>
      <c r="K370" s="19"/>
      <c r="L370" s="19"/>
      <c r="M370" s="19"/>
      <c r="N370" s="19"/>
      <c r="O370" s="19"/>
      <c r="P370" s="19"/>
      <c r="Q370" s="19"/>
      <c r="R370" s="19"/>
      <c r="S370" s="19"/>
      <c r="T370" s="19"/>
      <c r="U370" s="19"/>
      <c r="V370" s="19"/>
    </row>
    <row r="371" spans="1:22" ht="16.5">
      <c r="A371" s="19"/>
      <c r="B371" s="19"/>
      <c r="C371" s="27"/>
      <c r="D371" s="19"/>
      <c r="E371" s="19"/>
      <c r="F371" s="19"/>
      <c r="G371" s="19"/>
      <c r="H371" s="19"/>
      <c r="I371" s="19"/>
      <c r="J371" s="19"/>
      <c r="K371" s="19"/>
      <c r="L371" s="19"/>
      <c r="M371" s="19"/>
      <c r="N371" s="19"/>
      <c r="O371" s="19"/>
      <c r="P371" s="19"/>
      <c r="Q371" s="19"/>
      <c r="R371" s="19"/>
      <c r="S371" s="19"/>
      <c r="T371" s="19"/>
      <c r="U371" s="19"/>
      <c r="V371" s="19"/>
    </row>
    <row r="372" spans="1:22" ht="16.5">
      <c r="A372" s="19"/>
      <c r="B372" s="19"/>
      <c r="C372" s="27"/>
      <c r="D372" s="19"/>
      <c r="E372" s="19"/>
      <c r="F372" s="19"/>
      <c r="G372" s="19"/>
      <c r="H372" s="19"/>
      <c r="I372" s="19"/>
      <c r="J372" s="19"/>
      <c r="K372" s="19"/>
      <c r="L372" s="19"/>
      <c r="M372" s="19"/>
      <c r="N372" s="19"/>
      <c r="O372" s="19"/>
      <c r="P372" s="19"/>
      <c r="Q372" s="19"/>
      <c r="R372" s="19"/>
      <c r="S372" s="19"/>
      <c r="T372" s="19"/>
      <c r="U372" s="19"/>
      <c r="V372" s="19"/>
    </row>
    <row r="373" spans="1:22" ht="16.5">
      <c r="A373" s="19"/>
      <c r="B373" s="19"/>
      <c r="C373" s="27"/>
      <c r="D373" s="19"/>
      <c r="E373" s="19"/>
      <c r="F373" s="19"/>
      <c r="G373" s="19"/>
      <c r="H373" s="19"/>
      <c r="I373" s="19"/>
      <c r="J373" s="19"/>
      <c r="K373" s="19"/>
      <c r="L373" s="19"/>
      <c r="M373" s="19"/>
      <c r="N373" s="19"/>
      <c r="O373" s="19"/>
      <c r="P373" s="19"/>
      <c r="Q373" s="19"/>
      <c r="R373" s="19"/>
      <c r="S373" s="19"/>
      <c r="T373" s="19"/>
      <c r="U373" s="19"/>
      <c r="V373" s="19"/>
    </row>
    <row r="374" spans="1:22" ht="16.5">
      <c r="A374" s="19"/>
      <c r="B374" s="19"/>
      <c r="C374" s="27"/>
      <c r="D374" s="19"/>
      <c r="E374" s="19"/>
      <c r="F374" s="19"/>
      <c r="G374" s="19"/>
      <c r="H374" s="19"/>
      <c r="I374" s="19"/>
      <c r="J374" s="19"/>
      <c r="K374" s="19"/>
      <c r="L374" s="19"/>
      <c r="M374" s="19"/>
      <c r="N374" s="19"/>
      <c r="O374" s="19"/>
      <c r="P374" s="19"/>
      <c r="Q374" s="19"/>
      <c r="R374" s="19"/>
      <c r="S374" s="19"/>
      <c r="T374" s="19"/>
      <c r="U374" s="19"/>
      <c r="V374" s="19"/>
    </row>
    <row r="375" spans="1:22" ht="16.5">
      <c r="A375" s="19"/>
      <c r="B375" s="19"/>
      <c r="C375" s="27"/>
      <c r="D375" s="19"/>
      <c r="E375" s="19"/>
      <c r="F375" s="19"/>
      <c r="G375" s="19"/>
      <c r="H375" s="19"/>
      <c r="I375" s="19"/>
      <c r="J375" s="19"/>
      <c r="K375" s="19"/>
      <c r="L375" s="19"/>
      <c r="M375" s="19"/>
      <c r="N375" s="19"/>
      <c r="O375" s="19"/>
      <c r="P375" s="19"/>
      <c r="Q375" s="19"/>
      <c r="R375" s="19"/>
      <c r="S375" s="19"/>
      <c r="T375" s="19"/>
      <c r="U375" s="19"/>
      <c r="V375" s="19"/>
    </row>
    <row r="376" spans="1:22" ht="16.5">
      <c r="A376" s="19"/>
      <c r="B376" s="19"/>
      <c r="C376" s="27"/>
      <c r="D376" s="19"/>
      <c r="E376" s="19"/>
      <c r="F376" s="19"/>
      <c r="G376" s="19"/>
      <c r="H376" s="19"/>
      <c r="I376" s="19"/>
      <c r="J376" s="19"/>
      <c r="K376" s="19"/>
      <c r="L376" s="19"/>
      <c r="M376" s="19"/>
      <c r="N376" s="19"/>
      <c r="O376" s="19"/>
      <c r="P376" s="19"/>
      <c r="Q376" s="19"/>
      <c r="R376" s="19"/>
      <c r="S376" s="19"/>
      <c r="T376" s="19"/>
      <c r="U376" s="19"/>
      <c r="V376" s="19"/>
    </row>
    <row r="377" spans="1:22" ht="16.5">
      <c r="A377" s="19"/>
      <c r="B377" s="19"/>
      <c r="C377" s="27"/>
      <c r="D377" s="19"/>
      <c r="E377" s="19"/>
      <c r="F377" s="19"/>
      <c r="G377" s="19"/>
      <c r="H377" s="19"/>
      <c r="I377" s="19"/>
      <c r="J377" s="19"/>
      <c r="K377" s="19"/>
      <c r="L377" s="19"/>
      <c r="M377" s="19"/>
      <c r="N377" s="19"/>
      <c r="O377" s="19"/>
      <c r="P377" s="19"/>
      <c r="Q377" s="19"/>
      <c r="R377" s="19"/>
      <c r="S377" s="19"/>
      <c r="T377" s="19"/>
      <c r="U377" s="19"/>
      <c r="V377" s="19"/>
    </row>
    <row r="378" spans="1:22" ht="16.5">
      <c r="A378" s="19"/>
      <c r="B378" s="19"/>
      <c r="C378" s="27"/>
      <c r="D378" s="19"/>
      <c r="E378" s="19"/>
      <c r="F378" s="19"/>
      <c r="G378" s="19"/>
      <c r="H378" s="19"/>
      <c r="I378" s="19"/>
      <c r="J378" s="19"/>
      <c r="K378" s="19"/>
      <c r="L378" s="19"/>
      <c r="M378" s="19"/>
      <c r="N378" s="19"/>
      <c r="O378" s="19"/>
      <c r="P378" s="19"/>
      <c r="Q378" s="19"/>
      <c r="R378" s="19"/>
      <c r="S378" s="19"/>
      <c r="T378" s="19"/>
      <c r="U378" s="19"/>
      <c r="V378" s="19"/>
    </row>
    <row r="379" spans="1:22" ht="16.5">
      <c r="A379" s="19"/>
      <c r="B379" s="19"/>
      <c r="C379" s="27"/>
      <c r="D379" s="19"/>
      <c r="E379" s="19"/>
      <c r="F379" s="19"/>
      <c r="G379" s="19"/>
      <c r="H379" s="19"/>
      <c r="I379" s="19"/>
      <c r="J379" s="19"/>
      <c r="K379" s="19"/>
      <c r="L379" s="19"/>
      <c r="M379" s="19"/>
      <c r="N379" s="19"/>
      <c r="O379" s="19"/>
      <c r="P379" s="19"/>
      <c r="Q379" s="19"/>
      <c r="R379" s="19"/>
      <c r="S379" s="19"/>
      <c r="T379" s="19"/>
      <c r="U379" s="19"/>
      <c r="V379" s="19"/>
    </row>
    <row r="380" spans="1:22" ht="16.5">
      <c r="A380" s="19"/>
      <c r="B380" s="19"/>
      <c r="C380" s="27"/>
      <c r="D380" s="19"/>
      <c r="E380" s="19"/>
      <c r="F380" s="19"/>
      <c r="G380" s="19"/>
      <c r="H380" s="19"/>
      <c r="I380" s="19"/>
      <c r="J380" s="19"/>
      <c r="K380" s="19"/>
      <c r="L380" s="19"/>
      <c r="M380" s="19"/>
      <c r="N380" s="19"/>
      <c r="O380" s="19"/>
      <c r="P380" s="19"/>
      <c r="Q380" s="19"/>
      <c r="R380" s="19"/>
      <c r="S380" s="19"/>
      <c r="T380" s="19"/>
      <c r="U380" s="19"/>
      <c r="V380" s="19"/>
    </row>
    <row r="381" spans="1:22" ht="16.5">
      <c r="A381" s="19"/>
      <c r="B381" s="19"/>
      <c r="C381" s="27"/>
      <c r="D381" s="19"/>
      <c r="E381" s="19"/>
      <c r="F381" s="19"/>
      <c r="G381" s="19"/>
      <c r="H381" s="19"/>
      <c r="I381" s="19"/>
      <c r="J381" s="19"/>
      <c r="K381" s="19"/>
      <c r="L381" s="19"/>
      <c r="M381" s="19"/>
      <c r="N381" s="19"/>
      <c r="O381" s="19"/>
      <c r="P381" s="19"/>
      <c r="Q381" s="19"/>
      <c r="R381" s="19"/>
      <c r="S381" s="19"/>
      <c r="T381" s="19"/>
      <c r="U381" s="19"/>
      <c r="V381" s="19"/>
    </row>
    <row r="382" spans="1:22" ht="16.5">
      <c r="A382" s="19"/>
      <c r="B382" s="19"/>
      <c r="C382" s="27"/>
      <c r="D382" s="19"/>
      <c r="E382" s="19"/>
      <c r="F382" s="19"/>
      <c r="G382" s="19"/>
      <c r="H382" s="19"/>
      <c r="I382" s="19"/>
      <c r="J382" s="19"/>
      <c r="K382" s="19"/>
      <c r="L382" s="19"/>
      <c r="M382" s="19"/>
      <c r="N382" s="19"/>
      <c r="O382" s="19"/>
      <c r="P382" s="19"/>
      <c r="Q382" s="19"/>
      <c r="R382" s="19"/>
      <c r="S382" s="19"/>
      <c r="T382" s="19"/>
      <c r="U382" s="19"/>
      <c r="V382" s="19"/>
    </row>
    <row r="383" spans="1:22" ht="16.5">
      <c r="A383" s="19"/>
      <c r="B383" s="19"/>
      <c r="C383" s="27"/>
      <c r="D383" s="19"/>
      <c r="E383" s="19"/>
      <c r="F383" s="19"/>
      <c r="G383" s="19"/>
      <c r="H383" s="19"/>
      <c r="I383" s="19"/>
      <c r="J383" s="19"/>
      <c r="K383" s="19"/>
      <c r="L383" s="19"/>
      <c r="M383" s="19"/>
      <c r="N383" s="19"/>
      <c r="O383" s="19"/>
      <c r="P383" s="19"/>
      <c r="Q383" s="19"/>
      <c r="R383" s="19"/>
      <c r="S383" s="19"/>
      <c r="T383" s="19"/>
      <c r="U383" s="19"/>
      <c r="V383" s="19"/>
    </row>
    <row r="384" spans="1:22" ht="16.5">
      <c r="A384" s="19"/>
      <c r="B384" s="19"/>
      <c r="C384" s="27"/>
      <c r="D384" s="19"/>
      <c r="E384" s="19"/>
      <c r="F384" s="19"/>
      <c r="G384" s="19"/>
      <c r="H384" s="19"/>
      <c r="I384" s="19"/>
      <c r="J384" s="19"/>
      <c r="K384" s="19"/>
      <c r="L384" s="19"/>
      <c r="M384" s="19"/>
      <c r="N384" s="19"/>
      <c r="O384" s="19"/>
      <c r="P384" s="19"/>
      <c r="Q384" s="19"/>
      <c r="R384" s="19"/>
      <c r="S384" s="19"/>
      <c r="T384" s="19"/>
      <c r="U384" s="19"/>
      <c r="V384" s="19"/>
    </row>
    <row r="385" spans="1:22" ht="16.5">
      <c r="A385" s="19"/>
      <c r="B385" s="19"/>
      <c r="C385" s="27"/>
      <c r="D385" s="19"/>
      <c r="E385" s="19"/>
      <c r="F385" s="19"/>
      <c r="G385" s="19"/>
      <c r="H385" s="19"/>
      <c r="I385" s="19"/>
      <c r="J385" s="19"/>
      <c r="K385" s="19"/>
      <c r="L385" s="19"/>
      <c r="M385" s="19"/>
      <c r="N385" s="19"/>
      <c r="O385" s="19"/>
      <c r="P385" s="19"/>
      <c r="Q385" s="19"/>
      <c r="R385" s="19"/>
      <c r="S385" s="19"/>
      <c r="T385" s="19"/>
      <c r="U385" s="19"/>
      <c r="V385" s="19"/>
    </row>
    <row r="386" spans="1:22" ht="16.5">
      <c r="A386" s="19"/>
      <c r="B386" s="19"/>
      <c r="C386" s="27"/>
      <c r="D386" s="19"/>
      <c r="E386" s="19"/>
      <c r="F386" s="19"/>
      <c r="G386" s="19"/>
      <c r="H386" s="19"/>
      <c r="I386" s="19"/>
      <c r="J386" s="19"/>
      <c r="K386" s="19"/>
      <c r="L386" s="19"/>
      <c r="M386" s="19"/>
      <c r="N386" s="19"/>
      <c r="O386" s="19"/>
      <c r="P386" s="19"/>
      <c r="Q386" s="19"/>
      <c r="R386" s="19"/>
      <c r="S386" s="19"/>
      <c r="T386" s="19"/>
      <c r="U386" s="19"/>
      <c r="V386" s="19"/>
    </row>
    <row r="387" spans="1:22" ht="16.5">
      <c r="A387" s="19"/>
      <c r="B387" s="19"/>
      <c r="C387" s="27"/>
      <c r="D387" s="19"/>
      <c r="E387" s="19"/>
      <c r="F387" s="19"/>
      <c r="G387" s="19"/>
      <c r="H387" s="19"/>
      <c r="I387" s="19"/>
      <c r="J387" s="19"/>
      <c r="K387" s="19"/>
      <c r="L387" s="19"/>
      <c r="M387" s="19"/>
      <c r="N387" s="19"/>
      <c r="O387" s="19"/>
      <c r="P387" s="19"/>
      <c r="Q387" s="19"/>
      <c r="R387" s="19"/>
      <c r="S387" s="19"/>
      <c r="T387" s="19"/>
      <c r="U387" s="19"/>
      <c r="V387" s="19"/>
    </row>
    <row r="388" spans="1:22" ht="16.5">
      <c r="A388" s="19"/>
      <c r="B388" s="19"/>
      <c r="C388" s="27"/>
      <c r="D388" s="19"/>
      <c r="E388" s="19"/>
      <c r="F388" s="19"/>
      <c r="G388" s="19"/>
      <c r="H388" s="19"/>
      <c r="I388" s="19"/>
      <c r="J388" s="19"/>
      <c r="K388" s="19"/>
      <c r="L388" s="19"/>
      <c r="M388" s="19"/>
      <c r="N388" s="19"/>
      <c r="O388" s="19"/>
      <c r="P388" s="19"/>
      <c r="Q388" s="19"/>
      <c r="R388" s="19"/>
      <c r="S388" s="19"/>
      <c r="T388" s="19"/>
      <c r="U388" s="19"/>
      <c r="V388" s="19"/>
    </row>
    <row r="389" spans="1:22" ht="16.5">
      <c r="A389" s="19"/>
      <c r="B389" s="19"/>
      <c r="C389" s="27"/>
      <c r="D389" s="19"/>
      <c r="E389" s="19"/>
      <c r="F389" s="19"/>
      <c r="G389" s="19"/>
      <c r="H389" s="19"/>
      <c r="I389" s="19"/>
      <c r="J389" s="19"/>
      <c r="K389" s="19"/>
      <c r="L389" s="19"/>
      <c r="M389" s="19"/>
      <c r="N389" s="19"/>
      <c r="O389" s="19"/>
      <c r="P389" s="19"/>
      <c r="Q389" s="19"/>
      <c r="R389" s="19"/>
      <c r="S389" s="19"/>
      <c r="T389" s="19"/>
      <c r="U389" s="19"/>
      <c r="V389" s="19"/>
    </row>
    <row r="390" spans="1:22" ht="16.5">
      <c r="A390" s="19"/>
      <c r="B390" s="19"/>
      <c r="C390" s="27"/>
      <c r="D390" s="19"/>
      <c r="E390" s="19"/>
      <c r="F390" s="19"/>
      <c r="G390" s="19"/>
      <c r="H390" s="19"/>
      <c r="I390" s="19"/>
      <c r="J390" s="19"/>
      <c r="K390" s="19"/>
      <c r="L390" s="19"/>
      <c r="M390" s="19"/>
      <c r="N390" s="19"/>
      <c r="O390" s="19"/>
      <c r="P390" s="19"/>
      <c r="Q390" s="19"/>
      <c r="R390" s="19"/>
      <c r="S390" s="19"/>
      <c r="T390" s="19"/>
      <c r="U390" s="19"/>
      <c r="V390" s="19"/>
    </row>
    <row r="391" spans="1:22" ht="16.5">
      <c r="A391" s="19"/>
      <c r="B391" s="19"/>
      <c r="C391" s="27"/>
      <c r="D391" s="19"/>
      <c r="E391" s="19"/>
      <c r="F391" s="19"/>
      <c r="G391" s="19"/>
      <c r="H391" s="19"/>
      <c r="I391" s="19"/>
      <c r="J391" s="19"/>
      <c r="K391" s="19"/>
      <c r="L391" s="19"/>
      <c r="M391" s="19"/>
      <c r="N391" s="19"/>
      <c r="O391" s="19"/>
      <c r="P391" s="19"/>
      <c r="Q391" s="19"/>
      <c r="R391" s="19"/>
      <c r="S391" s="19"/>
      <c r="T391" s="19"/>
      <c r="U391" s="19"/>
      <c r="V391" s="19"/>
    </row>
    <row r="392" spans="1:22" ht="16.5">
      <c r="A392" s="19"/>
      <c r="B392" s="19"/>
      <c r="C392" s="27"/>
      <c r="D392" s="19"/>
      <c r="E392" s="19"/>
      <c r="F392" s="19"/>
      <c r="G392" s="19"/>
      <c r="H392" s="19"/>
      <c r="I392" s="19"/>
      <c r="J392" s="19"/>
      <c r="K392" s="19"/>
      <c r="L392" s="19"/>
      <c r="M392" s="19"/>
      <c r="N392" s="19"/>
      <c r="O392" s="19"/>
      <c r="P392" s="19"/>
      <c r="Q392" s="19"/>
      <c r="R392" s="19"/>
      <c r="S392" s="19"/>
      <c r="T392" s="19"/>
      <c r="U392" s="19"/>
      <c r="V392" s="19"/>
    </row>
    <row r="393" spans="1:22" ht="16.5">
      <c r="A393" s="19"/>
      <c r="B393" s="19"/>
      <c r="C393" s="27"/>
      <c r="D393" s="19"/>
      <c r="E393" s="19"/>
      <c r="F393" s="19"/>
      <c r="G393" s="19"/>
      <c r="H393" s="19"/>
      <c r="I393" s="19"/>
      <c r="J393" s="19"/>
      <c r="K393" s="19"/>
      <c r="L393" s="19"/>
      <c r="M393" s="19"/>
      <c r="N393" s="19"/>
      <c r="O393" s="19"/>
      <c r="P393" s="19"/>
      <c r="Q393" s="19"/>
      <c r="R393" s="19"/>
      <c r="S393" s="19"/>
      <c r="T393" s="19"/>
      <c r="U393" s="19"/>
      <c r="V393" s="19"/>
    </row>
    <row r="394" spans="1:22" ht="16.5">
      <c r="A394" s="19"/>
      <c r="B394" s="19"/>
      <c r="C394" s="27"/>
      <c r="D394" s="19"/>
      <c r="E394" s="19"/>
      <c r="F394" s="19"/>
      <c r="G394" s="19"/>
      <c r="H394" s="19"/>
      <c r="I394" s="19"/>
      <c r="J394" s="19"/>
      <c r="K394" s="19"/>
      <c r="L394" s="19"/>
      <c r="M394" s="19"/>
      <c r="N394" s="19"/>
      <c r="O394" s="19"/>
      <c r="P394" s="19"/>
      <c r="Q394" s="19"/>
      <c r="R394" s="19"/>
      <c r="S394" s="19"/>
      <c r="T394" s="19"/>
      <c r="U394" s="19"/>
      <c r="V394" s="19"/>
    </row>
    <row r="395" spans="1:22" ht="16.5">
      <c r="A395" s="19"/>
      <c r="B395" s="19"/>
      <c r="C395" s="27"/>
      <c r="D395" s="19"/>
      <c r="E395" s="19"/>
      <c r="F395" s="19"/>
      <c r="G395" s="19"/>
      <c r="H395" s="19"/>
      <c r="I395" s="19"/>
      <c r="J395" s="19"/>
      <c r="K395" s="19"/>
      <c r="L395" s="19"/>
      <c r="M395" s="19"/>
      <c r="N395" s="19"/>
      <c r="O395" s="19"/>
      <c r="P395" s="19"/>
      <c r="Q395" s="19"/>
      <c r="R395" s="19"/>
      <c r="S395" s="19"/>
      <c r="T395" s="19"/>
      <c r="U395" s="19"/>
      <c r="V395" s="19"/>
    </row>
    <row r="396" spans="1:22" ht="16.5">
      <c r="A396" s="19"/>
      <c r="B396" s="19"/>
      <c r="C396" s="27"/>
      <c r="D396" s="19"/>
      <c r="E396" s="19"/>
      <c r="F396" s="19"/>
      <c r="G396" s="19"/>
      <c r="H396" s="19"/>
      <c r="I396" s="19"/>
      <c r="J396" s="19"/>
      <c r="K396" s="19"/>
      <c r="L396" s="19"/>
      <c r="M396" s="19"/>
      <c r="N396" s="19"/>
      <c r="O396" s="19"/>
      <c r="P396" s="19"/>
      <c r="Q396" s="19"/>
      <c r="R396" s="19"/>
      <c r="S396" s="19"/>
      <c r="T396" s="19"/>
      <c r="U396" s="19"/>
      <c r="V396" s="19"/>
    </row>
    <row r="397" spans="1:22" ht="16.5">
      <c r="A397" s="19"/>
      <c r="B397" s="19"/>
      <c r="C397" s="27"/>
      <c r="D397" s="19"/>
      <c r="E397" s="19"/>
      <c r="F397" s="19"/>
      <c r="G397" s="19"/>
      <c r="H397" s="19"/>
      <c r="I397" s="19"/>
      <c r="J397" s="19"/>
      <c r="K397" s="19"/>
      <c r="L397" s="19"/>
      <c r="M397" s="19"/>
      <c r="N397" s="19"/>
      <c r="O397" s="19"/>
      <c r="P397" s="19"/>
      <c r="Q397" s="19"/>
      <c r="R397" s="19"/>
      <c r="S397" s="19"/>
      <c r="T397" s="19"/>
      <c r="U397" s="19"/>
      <c r="V397" s="19"/>
    </row>
    <row r="398" spans="1:22" ht="16.5">
      <c r="A398" s="19"/>
      <c r="B398" s="19"/>
      <c r="C398" s="27"/>
      <c r="D398" s="19"/>
      <c r="E398" s="19"/>
      <c r="F398" s="19"/>
      <c r="G398" s="19"/>
      <c r="H398" s="19"/>
      <c r="I398" s="19"/>
      <c r="J398" s="19"/>
      <c r="K398" s="19"/>
      <c r="L398" s="19"/>
      <c r="M398" s="19"/>
      <c r="N398" s="19"/>
      <c r="O398" s="19"/>
      <c r="P398" s="19"/>
      <c r="Q398" s="19"/>
      <c r="R398" s="19"/>
      <c r="S398" s="19"/>
      <c r="T398" s="19"/>
      <c r="U398" s="19"/>
      <c r="V398" s="19"/>
    </row>
    <row r="399" spans="1:22" ht="16.5">
      <c r="A399" s="19"/>
      <c r="B399" s="19"/>
      <c r="C399" s="27"/>
      <c r="D399" s="19"/>
      <c r="E399" s="19"/>
      <c r="F399" s="19"/>
      <c r="G399" s="19"/>
      <c r="H399" s="19"/>
      <c r="I399" s="19"/>
      <c r="J399" s="19"/>
      <c r="K399" s="19"/>
      <c r="L399" s="19"/>
      <c r="M399" s="19"/>
      <c r="N399" s="19"/>
      <c r="O399" s="19"/>
      <c r="P399" s="19"/>
      <c r="Q399" s="19"/>
      <c r="R399" s="19"/>
      <c r="S399" s="19"/>
      <c r="T399" s="19"/>
      <c r="U399" s="19"/>
      <c r="V399" s="19"/>
    </row>
    <row r="400" spans="1:22" ht="16.5">
      <c r="A400" s="19"/>
      <c r="B400" s="19"/>
      <c r="C400" s="27"/>
      <c r="D400" s="19"/>
      <c r="E400" s="19"/>
      <c r="F400" s="19"/>
      <c r="G400" s="19"/>
      <c r="H400" s="19"/>
      <c r="I400" s="19"/>
      <c r="J400" s="19"/>
      <c r="K400" s="19"/>
      <c r="L400" s="19"/>
      <c r="M400" s="19"/>
      <c r="N400" s="19"/>
      <c r="O400" s="19"/>
      <c r="P400" s="19"/>
      <c r="Q400" s="19"/>
      <c r="R400" s="19"/>
      <c r="S400" s="19"/>
      <c r="T400" s="19"/>
      <c r="U400" s="19"/>
      <c r="V400" s="19"/>
    </row>
    <row r="401" spans="1:22" ht="16.5">
      <c r="A401" s="19"/>
      <c r="B401" s="19"/>
      <c r="C401" s="27"/>
      <c r="D401" s="19"/>
      <c r="E401" s="19"/>
      <c r="F401" s="19"/>
      <c r="G401" s="19"/>
      <c r="H401" s="19"/>
      <c r="I401" s="19"/>
      <c r="J401" s="19"/>
      <c r="K401" s="19"/>
      <c r="L401" s="19"/>
      <c r="M401" s="19"/>
      <c r="N401" s="19"/>
      <c r="O401" s="19"/>
      <c r="P401" s="19"/>
      <c r="Q401" s="19"/>
      <c r="R401" s="19"/>
      <c r="S401" s="19"/>
      <c r="T401" s="19"/>
      <c r="U401" s="19"/>
      <c r="V401" s="19"/>
    </row>
    <row r="402" spans="1:22" ht="16.5">
      <c r="A402" s="19"/>
      <c r="B402" s="19"/>
      <c r="C402" s="27"/>
      <c r="D402" s="19"/>
      <c r="E402" s="19"/>
      <c r="F402" s="19"/>
      <c r="G402" s="19"/>
      <c r="H402" s="19"/>
      <c r="I402" s="19"/>
      <c r="J402" s="19"/>
      <c r="K402" s="19"/>
      <c r="L402" s="19"/>
      <c r="M402" s="19"/>
      <c r="N402" s="19"/>
      <c r="O402" s="19"/>
      <c r="P402" s="19"/>
      <c r="Q402" s="19"/>
      <c r="R402" s="19"/>
      <c r="S402" s="19"/>
      <c r="T402" s="19"/>
      <c r="U402" s="19"/>
      <c r="V402" s="19"/>
    </row>
    <row r="403" spans="1:22" ht="16.5">
      <c r="A403" s="19"/>
      <c r="B403" s="19"/>
      <c r="C403" s="27"/>
      <c r="D403" s="19"/>
      <c r="E403" s="19"/>
      <c r="F403" s="19"/>
      <c r="G403" s="19"/>
      <c r="H403" s="19"/>
      <c r="I403" s="19"/>
      <c r="J403" s="19"/>
      <c r="K403" s="19"/>
      <c r="L403" s="19"/>
      <c r="M403" s="19"/>
      <c r="N403" s="19"/>
      <c r="O403" s="19"/>
      <c r="P403" s="19"/>
      <c r="Q403" s="19"/>
      <c r="R403" s="19"/>
      <c r="S403" s="19"/>
      <c r="T403" s="19"/>
      <c r="U403" s="19"/>
      <c r="V403" s="19"/>
    </row>
    <row r="404" spans="1:22" ht="16.5">
      <c r="A404" s="19"/>
      <c r="B404" s="19"/>
      <c r="C404" s="27"/>
      <c r="D404" s="19"/>
      <c r="E404" s="19"/>
      <c r="F404" s="19"/>
      <c r="G404" s="19"/>
      <c r="H404" s="19"/>
      <c r="I404" s="19"/>
      <c r="J404" s="19"/>
      <c r="K404" s="19"/>
      <c r="L404" s="19"/>
      <c r="M404" s="19"/>
      <c r="N404" s="19"/>
      <c r="O404" s="19"/>
      <c r="P404" s="19"/>
      <c r="Q404" s="19"/>
      <c r="R404" s="19"/>
      <c r="S404" s="19"/>
      <c r="T404" s="19"/>
      <c r="U404" s="19"/>
      <c r="V404" s="19"/>
    </row>
    <row r="405" spans="1:22" ht="16.5">
      <c r="A405" s="19"/>
      <c r="B405" s="19"/>
      <c r="C405" s="27"/>
      <c r="D405" s="19"/>
      <c r="E405" s="19"/>
      <c r="F405" s="19"/>
      <c r="G405" s="19"/>
      <c r="H405" s="19"/>
      <c r="I405" s="19"/>
      <c r="J405" s="19"/>
      <c r="K405" s="19"/>
      <c r="L405" s="19"/>
      <c r="M405" s="19"/>
      <c r="N405" s="19"/>
      <c r="O405" s="19"/>
      <c r="P405" s="19"/>
      <c r="Q405" s="19"/>
      <c r="R405" s="19"/>
      <c r="S405" s="19"/>
      <c r="T405" s="19"/>
      <c r="U405" s="19"/>
      <c r="V405" s="19"/>
    </row>
    <row r="406" spans="1:22" ht="16.5">
      <c r="A406" s="19"/>
      <c r="B406" s="19"/>
      <c r="C406" s="27"/>
      <c r="D406" s="19"/>
      <c r="E406" s="19"/>
      <c r="F406" s="19"/>
      <c r="G406" s="19"/>
      <c r="H406" s="19"/>
      <c r="I406" s="19"/>
      <c r="J406" s="19"/>
      <c r="K406" s="19"/>
      <c r="L406" s="19"/>
      <c r="M406" s="19"/>
      <c r="N406" s="19"/>
      <c r="O406" s="19"/>
      <c r="P406" s="19"/>
      <c r="Q406" s="19"/>
      <c r="R406" s="19"/>
      <c r="S406" s="19"/>
      <c r="T406" s="19"/>
      <c r="U406" s="19"/>
      <c r="V406" s="19"/>
    </row>
    <row r="407" spans="1:22" ht="16.5">
      <c r="A407" s="19"/>
      <c r="B407" s="19"/>
      <c r="C407" s="27"/>
      <c r="D407" s="19"/>
      <c r="E407" s="19"/>
      <c r="F407" s="19"/>
      <c r="G407" s="19"/>
      <c r="H407" s="19"/>
      <c r="I407" s="19"/>
      <c r="J407" s="19"/>
      <c r="K407" s="19"/>
      <c r="L407" s="19"/>
      <c r="M407" s="19"/>
      <c r="N407" s="19"/>
      <c r="O407" s="19"/>
      <c r="P407" s="19"/>
      <c r="Q407" s="19"/>
      <c r="R407" s="19"/>
      <c r="S407" s="19"/>
      <c r="T407" s="19"/>
      <c r="U407" s="19"/>
      <c r="V407" s="19"/>
    </row>
    <row r="408" spans="1:22" ht="16.5">
      <c r="A408" s="19"/>
      <c r="B408" s="19"/>
      <c r="C408" s="27"/>
      <c r="D408" s="19"/>
      <c r="E408" s="19"/>
      <c r="F408" s="19"/>
      <c r="G408" s="19"/>
      <c r="H408" s="19"/>
      <c r="I408" s="19"/>
      <c r="J408" s="19"/>
      <c r="K408" s="19"/>
      <c r="L408" s="19"/>
      <c r="M408" s="19"/>
      <c r="N408" s="19"/>
      <c r="O408" s="19"/>
      <c r="P408" s="19"/>
      <c r="Q408" s="19"/>
      <c r="R408" s="19"/>
      <c r="S408" s="19"/>
      <c r="T408" s="19"/>
      <c r="U408" s="19"/>
      <c r="V408" s="19"/>
    </row>
    <row r="409" spans="1:22" ht="16.5">
      <c r="A409" s="19"/>
      <c r="B409" s="19"/>
      <c r="C409" s="27"/>
      <c r="D409" s="19"/>
      <c r="E409" s="19"/>
      <c r="F409" s="19"/>
      <c r="G409" s="19"/>
      <c r="H409" s="19"/>
      <c r="I409" s="19"/>
      <c r="J409" s="19"/>
      <c r="K409" s="19"/>
      <c r="L409" s="19"/>
      <c r="M409" s="19"/>
      <c r="N409" s="19"/>
      <c r="O409" s="19"/>
      <c r="P409" s="19"/>
      <c r="Q409" s="19"/>
      <c r="R409" s="19"/>
      <c r="S409" s="19"/>
      <c r="T409" s="19"/>
      <c r="U409" s="19"/>
      <c r="V409" s="19"/>
    </row>
    <row r="410" spans="1:22" ht="16.5">
      <c r="A410" s="19"/>
      <c r="B410" s="19"/>
      <c r="C410" s="27"/>
      <c r="D410" s="19"/>
      <c r="E410" s="19"/>
      <c r="F410" s="19"/>
      <c r="G410" s="19"/>
      <c r="H410" s="19"/>
      <c r="I410" s="19"/>
      <c r="J410" s="19"/>
      <c r="K410" s="19"/>
      <c r="L410" s="19"/>
      <c r="M410" s="19"/>
      <c r="N410" s="19"/>
      <c r="O410" s="19"/>
      <c r="P410" s="19"/>
      <c r="Q410" s="19"/>
      <c r="R410" s="19"/>
      <c r="S410" s="19"/>
      <c r="T410" s="19"/>
      <c r="U410" s="19"/>
      <c r="V410" s="19"/>
    </row>
    <row r="411" spans="1:22" ht="16.5">
      <c r="A411" s="19"/>
      <c r="B411" s="19"/>
      <c r="C411" s="27"/>
      <c r="D411" s="19"/>
      <c r="E411" s="19"/>
      <c r="F411" s="19"/>
      <c r="G411" s="19"/>
      <c r="H411" s="19"/>
      <c r="I411" s="19"/>
      <c r="J411" s="19"/>
      <c r="K411" s="19"/>
      <c r="L411" s="19"/>
      <c r="M411" s="19"/>
      <c r="N411" s="19"/>
      <c r="O411" s="19"/>
      <c r="P411" s="19"/>
      <c r="Q411" s="19"/>
      <c r="R411" s="19"/>
      <c r="S411" s="19"/>
      <c r="T411" s="19"/>
      <c r="U411" s="19"/>
      <c r="V411" s="19"/>
    </row>
    <row r="412" spans="1:22" ht="16.5">
      <c r="A412" s="19"/>
      <c r="B412" s="19"/>
      <c r="C412" s="27"/>
      <c r="D412" s="19"/>
      <c r="E412" s="19"/>
      <c r="F412" s="19"/>
      <c r="G412" s="19"/>
      <c r="H412" s="19"/>
      <c r="I412" s="19"/>
      <c r="J412" s="19"/>
      <c r="K412" s="19"/>
      <c r="L412" s="19"/>
      <c r="M412" s="19"/>
      <c r="N412" s="19"/>
      <c r="O412" s="19"/>
      <c r="P412" s="19"/>
      <c r="Q412" s="19"/>
      <c r="R412" s="19"/>
      <c r="S412" s="19"/>
      <c r="T412" s="19"/>
      <c r="U412" s="19"/>
      <c r="V412" s="19"/>
    </row>
    <row r="413" spans="1:22" ht="16.5">
      <c r="A413" s="19"/>
      <c r="B413" s="19"/>
      <c r="C413" s="27"/>
      <c r="D413" s="19"/>
      <c r="E413" s="19"/>
      <c r="F413" s="19"/>
      <c r="G413" s="19"/>
      <c r="H413" s="19"/>
      <c r="I413" s="19"/>
      <c r="J413" s="19"/>
      <c r="K413" s="19"/>
      <c r="L413" s="19"/>
      <c r="M413" s="19"/>
      <c r="N413" s="19"/>
      <c r="O413" s="19"/>
      <c r="P413" s="19"/>
      <c r="Q413" s="19"/>
      <c r="R413" s="19"/>
      <c r="S413" s="19"/>
      <c r="T413" s="19"/>
      <c r="U413" s="19"/>
      <c r="V413" s="19"/>
    </row>
    <row r="414" spans="1:22" ht="16.5">
      <c r="A414" s="19"/>
      <c r="B414" s="19"/>
      <c r="C414" s="27"/>
      <c r="D414" s="19"/>
      <c r="E414" s="19"/>
      <c r="F414" s="19"/>
      <c r="G414" s="19"/>
      <c r="H414" s="19"/>
      <c r="I414" s="19"/>
      <c r="J414" s="19"/>
      <c r="K414" s="19"/>
      <c r="L414" s="19"/>
      <c r="M414" s="19"/>
      <c r="N414" s="19"/>
      <c r="O414" s="19"/>
      <c r="P414" s="19"/>
      <c r="Q414" s="19"/>
      <c r="R414" s="19"/>
      <c r="S414" s="19"/>
      <c r="T414" s="19"/>
      <c r="U414" s="19"/>
      <c r="V414" s="19"/>
    </row>
    <row r="415" spans="1:22" ht="16.5">
      <c r="A415" s="19"/>
      <c r="B415" s="19"/>
      <c r="C415" s="27"/>
      <c r="D415" s="19"/>
      <c r="E415" s="19"/>
      <c r="F415" s="19"/>
      <c r="G415" s="19"/>
      <c r="H415" s="19"/>
      <c r="I415" s="19"/>
      <c r="J415" s="19"/>
      <c r="K415" s="19"/>
      <c r="L415" s="19"/>
      <c r="M415" s="19"/>
      <c r="N415" s="19"/>
      <c r="O415" s="19"/>
      <c r="P415" s="19"/>
      <c r="Q415" s="19"/>
      <c r="R415" s="19"/>
      <c r="S415" s="19"/>
      <c r="T415" s="19"/>
      <c r="U415" s="19"/>
      <c r="V415" s="19"/>
    </row>
    <row r="416" spans="1:22" ht="16.5">
      <c r="A416" s="19"/>
      <c r="B416" s="19"/>
      <c r="C416" s="27"/>
      <c r="D416" s="19"/>
      <c r="E416" s="19"/>
      <c r="F416" s="19"/>
      <c r="G416" s="19"/>
      <c r="H416" s="19"/>
      <c r="I416" s="19"/>
      <c r="J416" s="19"/>
      <c r="K416" s="19"/>
      <c r="L416" s="19"/>
      <c r="M416" s="19"/>
      <c r="N416" s="19"/>
      <c r="O416" s="19"/>
      <c r="P416" s="19"/>
      <c r="Q416" s="19"/>
      <c r="R416" s="19"/>
      <c r="S416" s="19"/>
      <c r="T416" s="19"/>
      <c r="U416" s="19"/>
      <c r="V416" s="19"/>
    </row>
    <row r="417" spans="1:22" ht="16.5">
      <c r="A417" s="19"/>
      <c r="B417" s="19"/>
      <c r="C417" s="27"/>
      <c r="D417" s="19"/>
      <c r="E417" s="19"/>
      <c r="F417" s="19"/>
      <c r="G417" s="19"/>
      <c r="H417" s="19"/>
      <c r="I417" s="19"/>
      <c r="J417" s="19"/>
      <c r="K417" s="19"/>
      <c r="L417" s="19"/>
      <c r="M417" s="19"/>
      <c r="N417" s="19"/>
      <c r="O417" s="19"/>
      <c r="P417" s="19"/>
      <c r="Q417" s="19"/>
      <c r="R417" s="19"/>
      <c r="S417" s="19"/>
      <c r="T417" s="19"/>
      <c r="U417" s="19"/>
      <c r="V417" s="19"/>
    </row>
    <row r="418" spans="1:22" ht="16.5">
      <c r="A418" s="19"/>
      <c r="B418" s="19"/>
      <c r="C418" s="27"/>
      <c r="D418" s="19"/>
      <c r="E418" s="19"/>
      <c r="F418" s="19"/>
      <c r="G418" s="19"/>
      <c r="H418" s="19"/>
      <c r="I418" s="19"/>
      <c r="J418" s="19"/>
      <c r="K418" s="19"/>
      <c r="L418" s="19"/>
      <c r="M418" s="19"/>
      <c r="N418" s="19"/>
      <c r="O418" s="19"/>
      <c r="P418" s="19"/>
      <c r="Q418" s="19"/>
      <c r="R418" s="19"/>
      <c r="S418" s="19"/>
      <c r="T418" s="19"/>
      <c r="U418" s="19"/>
      <c r="V418" s="19"/>
    </row>
    <row r="419" spans="1:22" ht="16.5">
      <c r="A419" s="19"/>
      <c r="B419" s="19"/>
      <c r="C419" s="27"/>
      <c r="D419" s="19"/>
      <c r="E419" s="19"/>
      <c r="F419" s="19"/>
      <c r="G419" s="19"/>
      <c r="H419" s="19"/>
      <c r="I419" s="19"/>
      <c r="J419" s="19"/>
      <c r="K419" s="19"/>
      <c r="L419" s="19"/>
      <c r="M419" s="19"/>
      <c r="N419" s="19"/>
      <c r="O419" s="19"/>
      <c r="P419" s="19"/>
      <c r="Q419" s="19"/>
      <c r="R419" s="19"/>
      <c r="S419" s="19"/>
      <c r="T419" s="19"/>
      <c r="U419" s="19"/>
      <c r="V419" s="19"/>
    </row>
    <row r="420" spans="1:22" ht="16.5">
      <c r="A420" s="19"/>
      <c r="B420" s="19"/>
      <c r="C420" s="27"/>
      <c r="D420" s="19"/>
      <c r="E420" s="19"/>
      <c r="F420" s="19"/>
      <c r="G420" s="19"/>
      <c r="H420" s="19"/>
      <c r="I420" s="19"/>
      <c r="J420" s="19"/>
      <c r="K420" s="19"/>
      <c r="L420" s="19"/>
      <c r="M420" s="19"/>
      <c r="N420" s="19"/>
      <c r="O420" s="19"/>
      <c r="P420" s="19"/>
      <c r="Q420" s="19"/>
      <c r="R420" s="19"/>
      <c r="S420" s="19"/>
      <c r="T420" s="19"/>
      <c r="U420" s="19"/>
      <c r="V420" s="19"/>
    </row>
    <row r="421" spans="1:22" ht="16.5">
      <c r="A421" s="19"/>
      <c r="B421" s="19"/>
      <c r="C421" s="27"/>
      <c r="D421" s="19"/>
      <c r="E421" s="19"/>
      <c r="F421" s="19"/>
      <c r="G421" s="19"/>
      <c r="H421" s="19"/>
      <c r="I421" s="19"/>
      <c r="J421" s="19"/>
      <c r="K421" s="19"/>
      <c r="L421" s="19"/>
      <c r="M421" s="19"/>
      <c r="N421" s="19"/>
      <c r="O421" s="19"/>
      <c r="P421" s="19"/>
      <c r="Q421" s="19"/>
      <c r="R421" s="19"/>
      <c r="S421" s="19"/>
      <c r="T421" s="19"/>
      <c r="U421" s="19"/>
      <c r="V421" s="19"/>
    </row>
    <row r="422" spans="1:22" ht="16.5">
      <c r="A422" s="19"/>
      <c r="B422" s="19"/>
      <c r="C422" s="27"/>
      <c r="D422" s="19"/>
      <c r="E422" s="19"/>
      <c r="F422" s="19"/>
      <c r="G422" s="19"/>
      <c r="H422" s="19"/>
      <c r="I422" s="19"/>
      <c r="J422" s="19"/>
      <c r="K422" s="19"/>
      <c r="L422" s="19"/>
      <c r="M422" s="19"/>
      <c r="N422" s="19"/>
      <c r="O422" s="19"/>
      <c r="P422" s="19"/>
      <c r="Q422" s="19"/>
      <c r="R422" s="19"/>
      <c r="S422" s="19"/>
      <c r="T422" s="19"/>
      <c r="U422" s="19"/>
      <c r="V422" s="19"/>
    </row>
    <row r="423" spans="1:22" ht="16.5">
      <c r="A423" s="19"/>
      <c r="B423" s="19"/>
      <c r="C423" s="27"/>
      <c r="D423" s="19"/>
      <c r="E423" s="19"/>
      <c r="F423" s="19"/>
      <c r="G423" s="19"/>
      <c r="H423" s="19"/>
      <c r="I423" s="19"/>
      <c r="J423" s="19"/>
      <c r="K423" s="19"/>
      <c r="L423" s="19"/>
      <c r="M423" s="19"/>
      <c r="N423" s="19"/>
      <c r="O423" s="19"/>
      <c r="P423" s="19"/>
      <c r="Q423" s="19"/>
      <c r="R423" s="19"/>
      <c r="S423" s="19"/>
      <c r="T423" s="19"/>
      <c r="U423" s="19"/>
      <c r="V423" s="19"/>
    </row>
    <row r="424" spans="1:22" ht="16.5">
      <c r="A424" s="19"/>
      <c r="B424" s="19"/>
      <c r="C424" s="27"/>
      <c r="D424" s="19"/>
      <c r="E424" s="19"/>
      <c r="F424" s="19"/>
      <c r="G424" s="19"/>
      <c r="H424" s="19"/>
      <c r="I424" s="19"/>
      <c r="J424" s="19"/>
      <c r="K424" s="19"/>
      <c r="L424" s="19"/>
      <c r="M424" s="19"/>
      <c r="N424" s="19"/>
      <c r="O424" s="19"/>
      <c r="P424" s="19"/>
      <c r="Q424" s="19"/>
      <c r="R424" s="19"/>
      <c r="S424" s="19"/>
      <c r="T424" s="19"/>
      <c r="U424" s="19"/>
      <c r="V424" s="19"/>
    </row>
    <row r="425" spans="1:22" ht="16.5">
      <c r="A425" s="19"/>
      <c r="B425" s="19"/>
      <c r="C425" s="27"/>
      <c r="D425" s="19"/>
      <c r="E425" s="19"/>
      <c r="F425" s="19"/>
      <c r="G425" s="19"/>
      <c r="H425" s="19"/>
      <c r="I425" s="19"/>
      <c r="J425" s="19"/>
      <c r="K425" s="19"/>
      <c r="L425" s="19"/>
      <c r="M425" s="19"/>
      <c r="N425" s="19"/>
      <c r="O425" s="19"/>
      <c r="P425" s="19"/>
      <c r="Q425" s="19"/>
      <c r="R425" s="19"/>
      <c r="S425" s="19"/>
      <c r="T425" s="19"/>
      <c r="U425" s="19"/>
      <c r="V425" s="19"/>
    </row>
    <row r="426" spans="1:22" ht="16.5">
      <c r="A426" s="19"/>
      <c r="B426" s="19"/>
      <c r="C426" s="27"/>
      <c r="D426" s="19"/>
      <c r="E426" s="19"/>
      <c r="F426" s="19"/>
      <c r="G426" s="19"/>
      <c r="H426" s="19"/>
      <c r="I426" s="19"/>
      <c r="J426" s="19"/>
      <c r="K426" s="19"/>
      <c r="L426" s="19"/>
      <c r="M426" s="19"/>
      <c r="N426" s="19"/>
      <c r="O426" s="19"/>
      <c r="P426" s="19"/>
      <c r="Q426" s="19"/>
      <c r="R426" s="19"/>
      <c r="S426" s="19"/>
      <c r="T426" s="19"/>
      <c r="U426" s="19"/>
      <c r="V426" s="19"/>
    </row>
    <row r="427" spans="1:22" ht="16.5">
      <c r="A427" s="19"/>
      <c r="B427" s="19"/>
      <c r="C427" s="27"/>
      <c r="D427" s="19"/>
      <c r="E427" s="19"/>
      <c r="F427" s="19"/>
      <c r="G427" s="19"/>
      <c r="H427" s="19"/>
      <c r="I427" s="19"/>
      <c r="J427" s="19"/>
      <c r="K427" s="19"/>
      <c r="L427" s="19"/>
      <c r="M427" s="19"/>
      <c r="N427" s="19"/>
      <c r="O427" s="19"/>
      <c r="P427" s="19"/>
      <c r="Q427" s="19"/>
      <c r="R427" s="19"/>
      <c r="S427" s="19"/>
      <c r="T427" s="19"/>
      <c r="U427" s="19"/>
      <c r="V427" s="19"/>
    </row>
    <row r="428" spans="1:22" ht="16.5">
      <c r="A428" s="19"/>
      <c r="B428" s="19"/>
      <c r="C428" s="27"/>
      <c r="D428" s="19"/>
      <c r="E428" s="19"/>
      <c r="F428" s="19"/>
      <c r="G428" s="19"/>
      <c r="H428" s="19"/>
      <c r="I428" s="19"/>
      <c r="J428" s="19"/>
      <c r="K428" s="19"/>
      <c r="L428" s="19"/>
      <c r="M428" s="19"/>
      <c r="N428" s="19"/>
      <c r="O428" s="19"/>
      <c r="P428" s="19"/>
      <c r="Q428" s="19"/>
      <c r="R428" s="19"/>
      <c r="S428" s="19"/>
      <c r="T428" s="19"/>
      <c r="U428" s="19"/>
      <c r="V428" s="19"/>
    </row>
    <row r="429" spans="1:22" ht="16.5">
      <c r="A429" s="19"/>
      <c r="B429" s="19"/>
      <c r="C429" s="27"/>
      <c r="D429" s="19"/>
      <c r="E429" s="19"/>
      <c r="F429" s="19"/>
      <c r="G429" s="19"/>
      <c r="H429" s="19"/>
      <c r="I429" s="19"/>
      <c r="J429" s="19"/>
      <c r="K429" s="19"/>
      <c r="L429" s="19"/>
      <c r="M429" s="19"/>
      <c r="N429" s="19"/>
      <c r="O429" s="19"/>
      <c r="P429" s="19"/>
      <c r="Q429" s="19"/>
      <c r="R429" s="19"/>
      <c r="S429" s="19"/>
      <c r="T429" s="19"/>
      <c r="U429" s="19"/>
      <c r="V429" s="19"/>
    </row>
    <row r="430" spans="1:22" ht="16.5">
      <c r="A430" s="19"/>
      <c r="B430" s="19"/>
      <c r="C430" s="27"/>
      <c r="D430" s="19"/>
      <c r="E430" s="19"/>
      <c r="F430" s="19"/>
      <c r="G430" s="19"/>
      <c r="H430" s="19"/>
      <c r="I430" s="19"/>
      <c r="J430" s="19"/>
      <c r="K430" s="19"/>
      <c r="L430" s="19"/>
      <c r="M430" s="19"/>
      <c r="N430" s="19"/>
      <c r="O430" s="19"/>
      <c r="P430" s="19"/>
      <c r="Q430" s="19"/>
      <c r="R430" s="19"/>
      <c r="S430" s="19"/>
      <c r="T430" s="19"/>
      <c r="U430" s="19"/>
      <c r="V430" s="19"/>
    </row>
    <row r="431" spans="1:22" ht="16.5">
      <c r="A431" s="19"/>
      <c r="B431" s="19"/>
      <c r="C431" s="27"/>
      <c r="D431" s="19"/>
      <c r="E431" s="19"/>
      <c r="F431" s="19"/>
      <c r="G431" s="19"/>
      <c r="H431" s="19"/>
      <c r="I431" s="19"/>
      <c r="J431" s="19"/>
      <c r="K431" s="19"/>
      <c r="L431" s="19"/>
      <c r="M431" s="19"/>
      <c r="N431" s="19"/>
      <c r="O431" s="19"/>
      <c r="P431" s="19"/>
      <c r="Q431" s="19"/>
      <c r="R431" s="19"/>
      <c r="S431" s="19"/>
      <c r="T431" s="19"/>
      <c r="U431" s="19"/>
      <c r="V431" s="19"/>
    </row>
    <row r="432" spans="1:22" ht="16.5">
      <c r="A432" s="19"/>
      <c r="B432" s="19"/>
      <c r="C432" s="27"/>
      <c r="D432" s="19"/>
      <c r="E432" s="19"/>
      <c r="F432" s="19"/>
      <c r="G432" s="19"/>
      <c r="H432" s="19"/>
      <c r="I432" s="19"/>
      <c r="J432" s="19"/>
      <c r="K432" s="19"/>
      <c r="L432" s="19"/>
      <c r="M432" s="19"/>
      <c r="N432" s="19"/>
      <c r="O432" s="19"/>
      <c r="P432" s="19"/>
      <c r="Q432" s="19"/>
      <c r="R432" s="19"/>
      <c r="S432" s="19"/>
      <c r="T432" s="19"/>
      <c r="U432" s="19"/>
      <c r="V432" s="19"/>
    </row>
    <row r="433" spans="1:22" ht="16.5">
      <c r="A433" s="19"/>
      <c r="B433" s="19"/>
      <c r="C433" s="27"/>
      <c r="D433" s="19"/>
      <c r="E433" s="19"/>
      <c r="F433" s="19"/>
      <c r="G433" s="19"/>
      <c r="H433" s="19"/>
      <c r="I433" s="19"/>
      <c r="J433" s="19"/>
      <c r="K433" s="19"/>
      <c r="L433" s="19"/>
      <c r="M433" s="19"/>
      <c r="N433" s="19"/>
      <c r="O433" s="19"/>
      <c r="P433" s="19"/>
      <c r="Q433" s="19"/>
      <c r="R433" s="19"/>
      <c r="S433" s="19"/>
      <c r="T433" s="19"/>
      <c r="U433" s="19"/>
      <c r="V433" s="19"/>
    </row>
    <row r="434" spans="1:22" ht="16.5">
      <c r="A434" s="19"/>
      <c r="B434" s="19"/>
      <c r="C434" s="27"/>
      <c r="D434" s="19"/>
      <c r="E434" s="19"/>
      <c r="F434" s="19"/>
      <c r="G434" s="19"/>
      <c r="H434" s="19"/>
      <c r="I434" s="19"/>
      <c r="J434" s="19"/>
      <c r="K434" s="19"/>
      <c r="L434" s="19"/>
      <c r="M434" s="19"/>
      <c r="N434" s="19"/>
      <c r="O434" s="19"/>
      <c r="P434" s="19"/>
      <c r="Q434" s="19"/>
      <c r="R434" s="19"/>
      <c r="S434" s="19"/>
      <c r="T434" s="19"/>
      <c r="U434" s="19"/>
      <c r="V434" s="19"/>
    </row>
    <row r="435" spans="1:22" ht="16.5">
      <c r="A435" s="19"/>
      <c r="B435" s="19"/>
      <c r="C435" s="27"/>
      <c r="D435" s="19"/>
      <c r="E435" s="19"/>
      <c r="F435" s="19"/>
      <c r="G435" s="19"/>
      <c r="H435" s="19"/>
      <c r="I435" s="19"/>
      <c r="J435" s="19"/>
      <c r="K435" s="19"/>
      <c r="L435" s="19"/>
      <c r="M435" s="19"/>
      <c r="N435" s="19"/>
      <c r="O435" s="19"/>
      <c r="P435" s="19"/>
      <c r="Q435" s="19"/>
      <c r="R435" s="19"/>
      <c r="S435" s="19"/>
      <c r="T435" s="19"/>
      <c r="U435" s="19"/>
      <c r="V435" s="19"/>
    </row>
    <row r="436" spans="1:22" ht="16.5">
      <c r="A436" s="19"/>
      <c r="B436" s="19"/>
      <c r="C436" s="27"/>
      <c r="D436" s="19"/>
      <c r="E436" s="19"/>
      <c r="F436" s="19"/>
      <c r="G436" s="19"/>
      <c r="H436" s="19"/>
      <c r="I436" s="19"/>
      <c r="J436" s="19"/>
      <c r="K436" s="19"/>
      <c r="L436" s="19"/>
      <c r="M436" s="19"/>
      <c r="N436" s="19"/>
      <c r="O436" s="19"/>
      <c r="P436" s="19"/>
      <c r="Q436" s="19"/>
      <c r="R436" s="19"/>
      <c r="S436" s="19"/>
      <c r="T436" s="19"/>
      <c r="U436" s="19"/>
      <c r="V436" s="19"/>
    </row>
    <row r="437" spans="1:22" ht="16.5">
      <c r="A437" s="19"/>
      <c r="B437" s="19"/>
      <c r="C437" s="27"/>
      <c r="D437" s="19"/>
      <c r="E437" s="19"/>
      <c r="F437" s="19"/>
      <c r="G437" s="19"/>
      <c r="H437" s="19"/>
      <c r="I437" s="19"/>
      <c r="J437" s="19"/>
      <c r="K437" s="19"/>
      <c r="L437" s="19"/>
      <c r="M437" s="19"/>
      <c r="N437" s="19"/>
      <c r="O437" s="19"/>
      <c r="P437" s="19"/>
      <c r="Q437" s="19"/>
      <c r="R437" s="19"/>
      <c r="S437" s="19"/>
      <c r="T437" s="19"/>
      <c r="U437" s="19"/>
      <c r="V437" s="19"/>
    </row>
    <row r="438" spans="1:22" ht="16.5">
      <c r="A438" s="19"/>
      <c r="B438" s="19"/>
      <c r="C438" s="27"/>
      <c r="D438" s="19"/>
      <c r="E438" s="19"/>
      <c r="F438" s="19"/>
      <c r="G438" s="19"/>
      <c r="H438" s="19"/>
      <c r="I438" s="19"/>
      <c r="J438" s="19"/>
      <c r="K438" s="19"/>
      <c r="L438" s="19"/>
      <c r="M438" s="19"/>
      <c r="N438" s="19"/>
      <c r="O438" s="19"/>
      <c r="P438" s="19"/>
      <c r="Q438" s="19"/>
      <c r="R438" s="19"/>
      <c r="S438" s="19"/>
      <c r="T438" s="19"/>
      <c r="U438" s="19"/>
      <c r="V438" s="19"/>
    </row>
    <row r="439" spans="1:22" ht="16.5">
      <c r="A439" s="19"/>
      <c r="B439" s="19"/>
      <c r="C439" s="27"/>
      <c r="D439" s="19"/>
      <c r="E439" s="19"/>
      <c r="F439" s="19"/>
      <c r="G439" s="19"/>
      <c r="H439" s="19"/>
      <c r="I439" s="19"/>
      <c r="J439" s="19"/>
      <c r="K439" s="19"/>
      <c r="L439" s="19"/>
      <c r="M439" s="19"/>
      <c r="N439" s="19"/>
      <c r="O439" s="19"/>
      <c r="P439" s="19"/>
      <c r="Q439" s="19"/>
      <c r="R439" s="19"/>
      <c r="S439" s="19"/>
      <c r="T439" s="19"/>
      <c r="U439" s="19"/>
      <c r="V439" s="19"/>
    </row>
    <row r="440" spans="1:22" ht="16.5">
      <c r="A440" s="19"/>
      <c r="B440" s="19"/>
      <c r="C440" s="27"/>
      <c r="D440" s="19"/>
      <c r="E440" s="19"/>
      <c r="F440" s="19"/>
      <c r="G440" s="19"/>
      <c r="H440" s="19"/>
      <c r="I440" s="19"/>
      <c r="J440" s="19"/>
      <c r="K440" s="19"/>
      <c r="L440" s="19"/>
      <c r="M440" s="19"/>
      <c r="N440" s="19"/>
      <c r="O440" s="19"/>
      <c r="P440" s="19"/>
      <c r="Q440" s="19"/>
      <c r="R440" s="19"/>
      <c r="S440" s="19"/>
      <c r="T440" s="19"/>
      <c r="U440" s="19"/>
      <c r="V440" s="19"/>
    </row>
    <row r="441" spans="1:22" ht="16.5">
      <c r="A441" s="19"/>
      <c r="B441" s="19"/>
      <c r="C441" s="27"/>
      <c r="D441" s="19"/>
      <c r="E441" s="19"/>
      <c r="F441" s="19"/>
      <c r="G441" s="19"/>
      <c r="H441" s="19"/>
      <c r="I441" s="19"/>
      <c r="J441" s="19"/>
      <c r="K441" s="19"/>
      <c r="L441" s="19"/>
      <c r="M441" s="19"/>
      <c r="N441" s="19"/>
      <c r="O441" s="19"/>
      <c r="P441" s="19"/>
      <c r="Q441" s="19"/>
      <c r="R441" s="19"/>
      <c r="S441" s="19"/>
      <c r="T441" s="19"/>
      <c r="U441" s="19"/>
      <c r="V441" s="19"/>
    </row>
    <row r="442" spans="1:22" ht="16.5">
      <c r="A442" s="19"/>
      <c r="B442" s="19"/>
      <c r="C442" s="27"/>
      <c r="D442" s="19"/>
      <c r="E442" s="19"/>
      <c r="F442" s="19"/>
      <c r="G442" s="19"/>
      <c r="H442" s="19"/>
      <c r="I442" s="19"/>
      <c r="J442" s="19"/>
      <c r="K442" s="19"/>
      <c r="L442" s="19"/>
      <c r="M442" s="19"/>
      <c r="N442" s="19"/>
      <c r="O442" s="19"/>
      <c r="P442" s="19"/>
      <c r="Q442" s="19"/>
      <c r="R442" s="19"/>
      <c r="S442" s="19"/>
      <c r="T442" s="19"/>
      <c r="U442" s="19"/>
      <c r="V442" s="19"/>
    </row>
    <row r="443" spans="1:22" ht="16.5">
      <c r="A443" s="19"/>
      <c r="B443" s="19"/>
      <c r="C443" s="27"/>
      <c r="D443" s="19"/>
      <c r="E443" s="19"/>
      <c r="F443" s="19"/>
      <c r="G443" s="19"/>
      <c r="H443" s="19"/>
      <c r="I443" s="19"/>
      <c r="J443" s="19"/>
      <c r="K443" s="19"/>
      <c r="L443" s="19"/>
      <c r="M443" s="19"/>
      <c r="N443" s="19"/>
      <c r="O443" s="19"/>
      <c r="P443" s="19"/>
      <c r="Q443" s="19"/>
      <c r="R443" s="19"/>
      <c r="S443" s="19"/>
      <c r="T443" s="19"/>
      <c r="U443" s="19"/>
      <c r="V443" s="19"/>
    </row>
    <row r="444" spans="1:22" ht="16.5">
      <c r="A444" s="19"/>
      <c r="B444" s="19"/>
      <c r="C444" s="27"/>
      <c r="D444" s="19"/>
      <c r="E444" s="19"/>
      <c r="F444" s="19"/>
      <c r="G444" s="19"/>
      <c r="H444" s="19"/>
      <c r="I444" s="19"/>
      <c r="J444" s="19"/>
      <c r="K444" s="19"/>
      <c r="L444" s="19"/>
      <c r="M444" s="19"/>
      <c r="N444" s="19"/>
      <c r="O444" s="19"/>
      <c r="P444" s="19"/>
      <c r="Q444" s="19"/>
      <c r="R444" s="19"/>
      <c r="S444" s="19"/>
      <c r="T444" s="19"/>
      <c r="U444" s="19"/>
      <c r="V444" s="19"/>
    </row>
    <row r="445" spans="1:22" ht="16.5">
      <c r="A445" s="19"/>
      <c r="B445" s="19"/>
      <c r="C445" s="27"/>
      <c r="D445" s="19"/>
      <c r="E445" s="19"/>
      <c r="F445" s="19"/>
      <c r="G445" s="19"/>
      <c r="H445" s="19"/>
      <c r="I445" s="19"/>
      <c r="J445" s="19"/>
      <c r="K445" s="19"/>
      <c r="L445" s="19"/>
      <c r="M445" s="19"/>
      <c r="N445" s="19"/>
      <c r="O445" s="19"/>
      <c r="P445" s="19"/>
      <c r="Q445" s="19"/>
      <c r="R445" s="19"/>
      <c r="S445" s="19"/>
      <c r="T445" s="19"/>
      <c r="U445" s="19"/>
      <c r="V445" s="19"/>
    </row>
    <row r="446" spans="1:22" ht="16.5">
      <c r="A446" s="19"/>
      <c r="B446" s="19"/>
      <c r="C446" s="27"/>
      <c r="D446" s="19"/>
      <c r="E446" s="19"/>
      <c r="F446" s="19"/>
      <c r="G446" s="19"/>
      <c r="H446" s="19"/>
      <c r="I446" s="19"/>
      <c r="J446" s="19"/>
      <c r="K446" s="19"/>
      <c r="L446" s="19"/>
      <c r="M446" s="19"/>
      <c r="N446" s="19"/>
      <c r="O446" s="19"/>
      <c r="P446" s="19"/>
      <c r="Q446" s="19"/>
      <c r="R446" s="19"/>
      <c r="S446" s="19"/>
      <c r="T446" s="19"/>
      <c r="U446" s="19"/>
      <c r="V446" s="19"/>
    </row>
    <row r="447" spans="1:22" ht="16.5">
      <c r="A447" s="19"/>
      <c r="B447" s="19"/>
      <c r="C447" s="27"/>
      <c r="D447" s="19"/>
      <c r="E447" s="19"/>
      <c r="F447" s="19"/>
      <c r="G447" s="19"/>
      <c r="H447" s="19"/>
      <c r="I447" s="19"/>
      <c r="J447" s="19"/>
      <c r="K447" s="19"/>
      <c r="L447" s="19"/>
      <c r="M447" s="19"/>
      <c r="N447" s="19"/>
      <c r="O447" s="19"/>
      <c r="P447" s="19"/>
      <c r="Q447" s="19"/>
      <c r="R447" s="19"/>
      <c r="S447" s="19"/>
      <c r="T447" s="19"/>
      <c r="U447" s="19"/>
      <c r="V447" s="19"/>
    </row>
    <row r="448" spans="1:22" ht="16.5">
      <c r="A448" s="19"/>
      <c r="B448" s="19"/>
      <c r="C448" s="27"/>
      <c r="D448" s="19"/>
      <c r="E448" s="19"/>
      <c r="F448" s="19"/>
      <c r="G448" s="19"/>
      <c r="H448" s="19"/>
      <c r="I448" s="19"/>
      <c r="J448" s="19"/>
      <c r="K448" s="19"/>
      <c r="L448" s="19"/>
      <c r="M448" s="19"/>
      <c r="N448" s="19"/>
      <c r="O448" s="19"/>
      <c r="P448" s="19"/>
      <c r="Q448" s="19"/>
      <c r="R448" s="19"/>
      <c r="S448" s="19"/>
      <c r="T448" s="19"/>
      <c r="U448" s="19"/>
      <c r="V448" s="19"/>
    </row>
    <row r="449" spans="1:22" ht="16.5">
      <c r="A449" s="19"/>
      <c r="B449" s="19"/>
      <c r="C449" s="27"/>
      <c r="D449" s="19"/>
      <c r="E449" s="19"/>
      <c r="F449" s="19"/>
      <c r="G449" s="19"/>
      <c r="H449" s="19"/>
      <c r="I449" s="19"/>
      <c r="J449" s="19"/>
      <c r="K449" s="19"/>
      <c r="L449" s="19"/>
      <c r="M449" s="19"/>
      <c r="N449" s="19"/>
      <c r="O449" s="19"/>
      <c r="P449" s="19"/>
      <c r="Q449" s="19"/>
      <c r="R449" s="19"/>
      <c r="S449" s="19"/>
      <c r="T449" s="19"/>
      <c r="U449" s="19"/>
      <c r="V449" s="19"/>
    </row>
    <row r="450" spans="1:22" ht="16.5">
      <c r="A450" s="19"/>
      <c r="B450" s="19"/>
      <c r="C450" s="27"/>
      <c r="D450" s="19"/>
      <c r="E450" s="19"/>
      <c r="F450" s="19"/>
      <c r="G450" s="19"/>
      <c r="H450" s="19"/>
      <c r="I450" s="19"/>
      <c r="J450" s="19"/>
      <c r="K450" s="19"/>
      <c r="L450" s="19"/>
      <c r="M450" s="19"/>
      <c r="N450" s="19"/>
      <c r="O450" s="19"/>
      <c r="P450" s="19"/>
      <c r="Q450" s="19"/>
      <c r="R450" s="19"/>
      <c r="S450" s="19"/>
      <c r="T450" s="19"/>
      <c r="U450" s="19"/>
      <c r="V450" s="19"/>
    </row>
    <row r="451" spans="1:22" ht="16.5">
      <c r="A451" s="19"/>
      <c r="B451" s="19"/>
      <c r="C451" s="27"/>
      <c r="D451" s="19"/>
      <c r="E451" s="19"/>
      <c r="F451" s="19"/>
      <c r="G451" s="19"/>
      <c r="H451" s="19"/>
      <c r="I451" s="19"/>
      <c r="J451" s="19"/>
      <c r="K451" s="19"/>
      <c r="L451" s="19"/>
      <c r="M451" s="19"/>
      <c r="N451" s="19"/>
      <c r="O451" s="19"/>
      <c r="P451" s="19"/>
      <c r="Q451" s="19"/>
      <c r="R451" s="19"/>
      <c r="S451" s="19"/>
      <c r="T451" s="19"/>
      <c r="U451" s="19"/>
      <c r="V451" s="19"/>
    </row>
    <row r="452" spans="1:22" ht="16.5">
      <c r="A452" s="19"/>
      <c r="B452" s="19"/>
      <c r="C452" s="27"/>
      <c r="D452" s="19"/>
      <c r="E452" s="19"/>
      <c r="F452" s="19"/>
      <c r="G452" s="19"/>
      <c r="H452" s="19"/>
      <c r="I452" s="19"/>
      <c r="J452" s="19"/>
      <c r="K452" s="19"/>
      <c r="L452" s="19"/>
      <c r="M452" s="19"/>
      <c r="N452" s="19"/>
      <c r="O452" s="19"/>
      <c r="P452" s="19"/>
      <c r="Q452" s="19"/>
      <c r="R452" s="19"/>
      <c r="S452" s="19"/>
      <c r="T452" s="19"/>
      <c r="U452" s="19"/>
      <c r="V452" s="19"/>
    </row>
    <row r="453" spans="1:22" ht="16.5">
      <c r="A453" s="19"/>
      <c r="B453" s="19"/>
      <c r="C453" s="27"/>
      <c r="D453" s="19"/>
      <c r="E453" s="19"/>
      <c r="F453" s="19"/>
      <c r="G453" s="19"/>
      <c r="H453" s="19"/>
      <c r="I453" s="19"/>
      <c r="J453" s="19"/>
      <c r="K453" s="19"/>
      <c r="L453" s="19"/>
      <c r="M453" s="19"/>
      <c r="N453" s="19"/>
      <c r="O453" s="19"/>
      <c r="P453" s="19"/>
      <c r="Q453" s="19"/>
      <c r="R453" s="19"/>
      <c r="S453" s="19"/>
      <c r="T453" s="19"/>
      <c r="U453" s="19"/>
      <c r="V453" s="19"/>
    </row>
    <row r="454" spans="1:22" ht="16.5">
      <c r="A454" s="19"/>
      <c r="B454" s="19"/>
      <c r="C454" s="27"/>
      <c r="D454" s="19"/>
      <c r="E454" s="19"/>
      <c r="F454" s="19"/>
      <c r="G454" s="19"/>
      <c r="H454" s="19"/>
      <c r="I454" s="19"/>
      <c r="J454" s="19"/>
      <c r="K454" s="19"/>
      <c r="L454" s="19"/>
      <c r="M454" s="19"/>
      <c r="N454" s="19"/>
      <c r="O454" s="19"/>
      <c r="P454" s="19"/>
      <c r="Q454" s="19"/>
      <c r="R454" s="19"/>
      <c r="S454" s="19"/>
      <c r="T454" s="19"/>
      <c r="U454" s="19"/>
      <c r="V454" s="19"/>
    </row>
    <row r="455" spans="1:22" ht="16.5">
      <c r="A455" s="19"/>
      <c r="B455" s="19"/>
      <c r="C455" s="27"/>
      <c r="D455" s="19"/>
      <c r="E455" s="19"/>
      <c r="F455" s="19"/>
      <c r="G455" s="19"/>
      <c r="H455" s="19"/>
      <c r="I455" s="19"/>
      <c r="J455" s="19"/>
      <c r="K455" s="19"/>
      <c r="L455" s="19"/>
      <c r="M455" s="19"/>
      <c r="N455" s="19"/>
      <c r="O455" s="19"/>
      <c r="P455" s="19"/>
      <c r="Q455" s="19"/>
      <c r="R455" s="19"/>
      <c r="S455" s="19"/>
      <c r="T455" s="19"/>
      <c r="U455" s="19"/>
      <c r="V455" s="19"/>
    </row>
    <row r="456" spans="1:22" ht="16.5">
      <c r="A456" s="19"/>
      <c r="B456" s="19"/>
      <c r="C456" s="27"/>
      <c r="D456" s="19"/>
      <c r="E456" s="19"/>
      <c r="F456" s="19"/>
      <c r="G456" s="19"/>
      <c r="H456" s="19"/>
      <c r="I456" s="19"/>
      <c r="J456" s="19"/>
      <c r="K456" s="19"/>
      <c r="L456" s="19"/>
      <c r="M456" s="19"/>
      <c r="N456" s="19"/>
      <c r="O456" s="19"/>
      <c r="P456" s="19"/>
      <c r="Q456" s="19"/>
      <c r="R456" s="19"/>
      <c r="S456" s="19"/>
      <c r="T456" s="19"/>
      <c r="U456" s="19"/>
      <c r="V456" s="19"/>
    </row>
    <row r="457" spans="1:22" ht="16.5">
      <c r="A457" s="19"/>
      <c r="B457" s="19"/>
      <c r="C457" s="27"/>
      <c r="D457" s="19"/>
      <c r="E457" s="19"/>
      <c r="F457" s="19"/>
      <c r="G457" s="19"/>
      <c r="H457" s="19"/>
      <c r="I457" s="19"/>
      <c r="J457" s="19"/>
      <c r="K457" s="19"/>
      <c r="L457" s="19"/>
      <c r="M457" s="19"/>
      <c r="N457" s="19"/>
      <c r="O457" s="19"/>
      <c r="P457" s="19"/>
      <c r="Q457" s="19"/>
      <c r="R457" s="19"/>
      <c r="S457" s="19"/>
      <c r="T457" s="19"/>
      <c r="U457" s="19"/>
      <c r="V457" s="19"/>
    </row>
    <row r="458" spans="1:22" ht="16.5">
      <c r="A458" s="19"/>
      <c r="B458" s="19"/>
      <c r="C458" s="27"/>
      <c r="D458" s="19"/>
      <c r="E458" s="19"/>
      <c r="F458" s="19"/>
      <c r="G458" s="19"/>
      <c r="H458" s="19"/>
      <c r="I458" s="19"/>
      <c r="J458" s="19"/>
      <c r="K458" s="19"/>
      <c r="L458" s="19"/>
      <c r="M458" s="19"/>
      <c r="N458" s="19"/>
      <c r="O458" s="19"/>
      <c r="P458" s="19"/>
      <c r="Q458" s="19"/>
      <c r="R458" s="19"/>
      <c r="S458" s="19"/>
      <c r="T458" s="19"/>
      <c r="U458" s="19"/>
      <c r="V458" s="19"/>
    </row>
    <row r="459" spans="1:22" ht="16.5">
      <c r="A459" s="19"/>
      <c r="B459" s="19"/>
      <c r="C459" s="27"/>
      <c r="D459" s="19"/>
      <c r="E459" s="19"/>
      <c r="F459" s="19"/>
      <c r="G459" s="19"/>
      <c r="H459" s="19"/>
      <c r="I459" s="19"/>
      <c r="J459" s="19"/>
      <c r="K459" s="19"/>
      <c r="L459" s="19"/>
      <c r="M459" s="19"/>
      <c r="N459" s="19"/>
      <c r="O459" s="19"/>
      <c r="P459" s="19"/>
      <c r="Q459" s="19"/>
      <c r="R459" s="19"/>
      <c r="S459" s="19"/>
      <c r="T459" s="19"/>
      <c r="U459" s="19"/>
      <c r="V459" s="19"/>
    </row>
    <row r="460" spans="1:22" ht="16.5">
      <c r="A460" s="19"/>
      <c r="B460" s="19"/>
      <c r="C460" s="27"/>
      <c r="D460" s="19"/>
      <c r="E460" s="19"/>
      <c r="F460" s="19"/>
      <c r="G460" s="19"/>
      <c r="H460" s="19"/>
      <c r="I460" s="19"/>
      <c r="J460" s="19"/>
      <c r="K460" s="19"/>
      <c r="L460" s="19"/>
      <c r="M460" s="19"/>
      <c r="N460" s="19"/>
      <c r="O460" s="19"/>
      <c r="P460" s="19"/>
      <c r="Q460" s="19"/>
      <c r="R460" s="19"/>
      <c r="S460" s="19"/>
      <c r="T460" s="19"/>
      <c r="U460" s="19"/>
      <c r="V460" s="19"/>
    </row>
    <row r="461" spans="1:22" ht="16.5">
      <c r="A461" s="19"/>
      <c r="B461" s="19"/>
      <c r="C461" s="27"/>
      <c r="D461" s="19"/>
      <c r="E461" s="19"/>
      <c r="F461" s="19"/>
      <c r="G461" s="19"/>
      <c r="H461" s="19"/>
      <c r="I461" s="19"/>
      <c r="J461" s="19"/>
      <c r="K461" s="19"/>
      <c r="L461" s="19"/>
      <c r="M461" s="19"/>
      <c r="N461" s="19"/>
      <c r="O461" s="19"/>
      <c r="P461" s="19"/>
      <c r="Q461" s="19"/>
      <c r="R461" s="19"/>
      <c r="S461" s="19"/>
      <c r="T461" s="19"/>
      <c r="U461" s="19"/>
      <c r="V461" s="19"/>
    </row>
    <row r="462" spans="1:22" ht="16.5">
      <c r="A462" s="19"/>
      <c r="B462" s="19"/>
      <c r="C462" s="27"/>
      <c r="D462" s="19"/>
      <c r="E462" s="19"/>
      <c r="F462" s="19"/>
      <c r="G462" s="19"/>
      <c r="H462" s="19"/>
      <c r="I462" s="19"/>
      <c r="J462" s="19"/>
      <c r="K462" s="19"/>
      <c r="L462" s="19"/>
      <c r="M462" s="19"/>
      <c r="N462" s="19"/>
      <c r="O462" s="19"/>
      <c r="P462" s="19"/>
      <c r="Q462" s="19"/>
      <c r="R462" s="19"/>
      <c r="S462" s="19"/>
      <c r="T462" s="19"/>
      <c r="U462" s="19"/>
      <c r="V462" s="19"/>
    </row>
    <row r="463" spans="1:22" ht="16.5">
      <c r="A463" s="19"/>
      <c r="B463" s="19"/>
      <c r="C463" s="27"/>
      <c r="D463" s="19"/>
      <c r="E463" s="19"/>
      <c r="F463" s="19"/>
      <c r="G463" s="19"/>
      <c r="H463" s="19"/>
      <c r="I463" s="19"/>
      <c r="J463" s="19"/>
      <c r="K463" s="19"/>
      <c r="L463" s="19"/>
      <c r="M463" s="19"/>
      <c r="N463" s="19"/>
      <c r="O463" s="19"/>
      <c r="P463" s="19"/>
      <c r="Q463" s="19"/>
      <c r="R463" s="19"/>
      <c r="S463" s="19"/>
      <c r="T463" s="19"/>
      <c r="U463" s="19"/>
      <c r="V463" s="19"/>
    </row>
    <row r="464" spans="1:22" ht="16.5">
      <c r="A464" s="19"/>
      <c r="B464" s="19"/>
      <c r="C464" s="27"/>
      <c r="D464" s="19"/>
      <c r="E464" s="19"/>
      <c r="F464" s="19"/>
      <c r="G464" s="19"/>
      <c r="H464" s="19"/>
      <c r="I464" s="19"/>
      <c r="J464" s="19"/>
      <c r="K464" s="19"/>
      <c r="L464" s="19"/>
      <c r="M464" s="19"/>
      <c r="N464" s="19"/>
      <c r="O464" s="19"/>
      <c r="P464" s="19"/>
      <c r="Q464" s="19"/>
      <c r="R464" s="19"/>
      <c r="S464" s="19"/>
      <c r="T464" s="19"/>
      <c r="U464" s="19"/>
      <c r="V464" s="19"/>
    </row>
    <row r="465" spans="1:22" ht="16.5">
      <c r="A465" s="19"/>
      <c r="B465" s="19"/>
      <c r="C465" s="27"/>
      <c r="D465" s="19"/>
      <c r="E465" s="19"/>
      <c r="F465" s="19"/>
      <c r="G465" s="19"/>
      <c r="H465" s="19"/>
      <c r="I465" s="19"/>
      <c r="J465" s="19"/>
      <c r="K465" s="19"/>
      <c r="L465" s="19"/>
      <c r="M465" s="19"/>
      <c r="N465" s="19"/>
      <c r="O465" s="19"/>
      <c r="P465" s="19"/>
      <c r="Q465" s="19"/>
      <c r="R465" s="19"/>
      <c r="S465" s="19"/>
      <c r="T465" s="19"/>
      <c r="U465" s="19"/>
      <c r="V465" s="19"/>
    </row>
    <row r="466" spans="1:22" ht="16.5">
      <c r="A466" s="19"/>
      <c r="B466" s="19"/>
      <c r="C466" s="27"/>
      <c r="D466" s="19"/>
      <c r="E466" s="19"/>
      <c r="F466" s="19"/>
      <c r="G466" s="19"/>
      <c r="H466" s="19"/>
      <c r="I466" s="19"/>
      <c r="J466" s="19"/>
      <c r="K466" s="19"/>
      <c r="L466" s="19"/>
      <c r="M466" s="19"/>
      <c r="N466" s="19"/>
      <c r="O466" s="19"/>
      <c r="P466" s="19"/>
      <c r="Q466" s="19"/>
      <c r="R466" s="19"/>
      <c r="S466" s="19"/>
      <c r="T466" s="19"/>
      <c r="U466" s="19"/>
      <c r="V466" s="19"/>
    </row>
    <row r="467" spans="1:22" ht="16.5">
      <c r="A467" s="19"/>
      <c r="B467" s="19"/>
      <c r="C467" s="27"/>
      <c r="D467" s="19"/>
      <c r="E467" s="19"/>
      <c r="F467" s="19"/>
      <c r="G467" s="19"/>
      <c r="H467" s="19"/>
      <c r="I467" s="19"/>
      <c r="J467" s="19"/>
      <c r="K467" s="19"/>
      <c r="L467" s="19"/>
      <c r="M467" s="19"/>
      <c r="N467" s="19"/>
      <c r="O467" s="19"/>
      <c r="P467" s="19"/>
      <c r="Q467" s="19"/>
      <c r="R467" s="19"/>
      <c r="S467" s="19"/>
      <c r="T467" s="19"/>
      <c r="U467" s="19"/>
      <c r="V467" s="19"/>
    </row>
    <row r="468" spans="1:22" ht="16.5">
      <c r="A468" s="19"/>
      <c r="B468" s="19"/>
      <c r="C468" s="27"/>
      <c r="D468" s="19"/>
      <c r="E468" s="19"/>
      <c r="F468" s="19"/>
      <c r="G468" s="19"/>
      <c r="H468" s="19"/>
      <c r="I468" s="19"/>
      <c r="J468" s="19"/>
      <c r="K468" s="19"/>
      <c r="L468" s="19"/>
      <c r="M468" s="19"/>
      <c r="N468" s="19"/>
      <c r="O468" s="19"/>
      <c r="P468" s="19"/>
      <c r="Q468" s="19"/>
      <c r="R468" s="19"/>
      <c r="S468" s="19"/>
      <c r="T468" s="19"/>
      <c r="U468" s="19"/>
      <c r="V468" s="19"/>
    </row>
    <row r="469" spans="1:22" ht="16.5">
      <c r="A469" s="19"/>
      <c r="B469" s="19"/>
      <c r="C469" s="27"/>
      <c r="D469" s="19"/>
      <c r="E469" s="19"/>
      <c r="F469" s="19"/>
      <c r="G469" s="19"/>
      <c r="H469" s="19"/>
      <c r="I469" s="19"/>
      <c r="J469" s="19"/>
      <c r="K469" s="19"/>
      <c r="L469" s="19"/>
      <c r="M469" s="19"/>
      <c r="N469" s="19"/>
      <c r="O469" s="19"/>
      <c r="P469" s="19"/>
      <c r="Q469" s="19"/>
      <c r="R469" s="19"/>
      <c r="S469" s="19"/>
      <c r="T469" s="19"/>
      <c r="U469" s="19"/>
      <c r="V469" s="19"/>
    </row>
    <row r="470" spans="1:22" ht="16.5">
      <c r="A470" s="19"/>
      <c r="B470" s="19"/>
      <c r="C470" s="27"/>
      <c r="D470" s="19"/>
      <c r="E470" s="19"/>
      <c r="F470" s="19"/>
      <c r="G470" s="19"/>
      <c r="H470" s="19"/>
      <c r="I470" s="19"/>
      <c r="J470" s="19"/>
      <c r="K470" s="19"/>
      <c r="L470" s="19"/>
      <c r="M470" s="19"/>
      <c r="N470" s="19"/>
      <c r="O470" s="19"/>
      <c r="P470" s="19"/>
      <c r="Q470" s="19"/>
      <c r="R470" s="19"/>
      <c r="S470" s="19"/>
      <c r="T470" s="19"/>
      <c r="U470" s="19"/>
      <c r="V470" s="19"/>
    </row>
    <row r="471" spans="1:22" ht="16.5">
      <c r="A471" s="19"/>
      <c r="B471" s="19"/>
      <c r="C471" s="27"/>
      <c r="D471" s="19"/>
      <c r="E471" s="19"/>
      <c r="F471" s="19"/>
      <c r="G471" s="19"/>
      <c r="H471" s="19"/>
      <c r="I471" s="19"/>
      <c r="J471" s="19"/>
      <c r="K471" s="19"/>
      <c r="L471" s="19"/>
      <c r="M471" s="19"/>
      <c r="N471" s="19"/>
      <c r="O471" s="19"/>
      <c r="P471" s="19"/>
      <c r="Q471" s="19"/>
      <c r="R471" s="19"/>
      <c r="S471" s="19"/>
      <c r="T471" s="19"/>
      <c r="U471" s="19"/>
      <c r="V471" s="19"/>
    </row>
    <row r="472" spans="1:22" ht="16.5">
      <c r="A472" s="19"/>
      <c r="B472" s="19"/>
      <c r="C472" s="27"/>
      <c r="D472" s="19"/>
      <c r="E472" s="19"/>
      <c r="F472" s="19"/>
      <c r="G472" s="19"/>
      <c r="H472" s="19"/>
      <c r="I472" s="19"/>
      <c r="J472" s="19"/>
      <c r="K472" s="19"/>
      <c r="L472" s="19"/>
      <c r="M472" s="19"/>
      <c r="N472" s="19"/>
      <c r="O472" s="19"/>
      <c r="P472" s="19"/>
      <c r="Q472" s="19"/>
      <c r="R472" s="19"/>
      <c r="S472" s="19"/>
      <c r="T472" s="19"/>
      <c r="U472" s="19"/>
      <c r="V472" s="19"/>
    </row>
    <row r="473" spans="1:22" ht="16.5">
      <c r="A473" s="19"/>
      <c r="B473" s="19"/>
      <c r="C473" s="27"/>
      <c r="D473" s="19"/>
      <c r="E473" s="19"/>
      <c r="F473" s="19"/>
      <c r="G473" s="19"/>
      <c r="H473" s="19"/>
      <c r="I473" s="19"/>
      <c r="J473" s="19"/>
      <c r="K473" s="19"/>
      <c r="L473" s="19"/>
      <c r="M473" s="19"/>
      <c r="N473" s="19"/>
      <c r="O473" s="19"/>
      <c r="P473" s="19"/>
      <c r="Q473" s="19"/>
      <c r="R473" s="19"/>
      <c r="S473" s="19"/>
      <c r="T473" s="19"/>
      <c r="U473" s="19"/>
      <c r="V473" s="19"/>
    </row>
    <row r="474" spans="1:22" ht="16.5">
      <c r="A474" s="19"/>
      <c r="B474" s="19"/>
      <c r="C474" s="27"/>
      <c r="D474" s="19"/>
      <c r="E474" s="19"/>
      <c r="F474" s="19"/>
      <c r="G474" s="19"/>
      <c r="H474" s="19"/>
      <c r="I474" s="19"/>
      <c r="J474" s="19"/>
      <c r="K474" s="19"/>
      <c r="L474" s="19"/>
      <c r="M474" s="19"/>
      <c r="N474" s="19"/>
      <c r="O474" s="19"/>
      <c r="P474" s="19"/>
      <c r="Q474" s="19"/>
      <c r="R474" s="19"/>
      <c r="S474" s="19"/>
      <c r="T474" s="19"/>
      <c r="U474" s="19"/>
      <c r="V474" s="19"/>
    </row>
    <row r="475" spans="1:22" ht="16.5">
      <c r="A475" s="19"/>
      <c r="B475" s="19"/>
      <c r="C475" s="27"/>
      <c r="D475" s="19"/>
      <c r="E475" s="19"/>
      <c r="F475" s="19"/>
      <c r="G475" s="19"/>
      <c r="H475" s="19"/>
      <c r="I475" s="19"/>
      <c r="J475" s="19"/>
      <c r="K475" s="19"/>
      <c r="L475" s="19"/>
      <c r="M475" s="19"/>
      <c r="N475" s="19"/>
      <c r="O475" s="19"/>
      <c r="P475" s="19"/>
      <c r="Q475" s="19"/>
      <c r="R475" s="19"/>
      <c r="S475" s="19"/>
      <c r="T475" s="19"/>
      <c r="U475" s="19"/>
      <c r="V475" s="19"/>
    </row>
    <row r="476" spans="1:22" ht="16.5">
      <c r="A476" s="19"/>
      <c r="B476" s="19"/>
      <c r="C476" s="27"/>
      <c r="D476" s="19"/>
      <c r="E476" s="19"/>
      <c r="F476" s="19"/>
      <c r="G476" s="19"/>
      <c r="H476" s="19"/>
      <c r="I476" s="19"/>
      <c r="J476" s="19"/>
      <c r="K476" s="19"/>
      <c r="L476" s="19"/>
      <c r="M476" s="19"/>
      <c r="N476" s="19"/>
      <c r="O476" s="19"/>
      <c r="P476" s="19"/>
      <c r="Q476" s="19"/>
      <c r="R476" s="19"/>
      <c r="S476" s="19"/>
      <c r="T476" s="19"/>
      <c r="U476" s="19"/>
      <c r="V476" s="19"/>
    </row>
    <row r="477" spans="1:22" ht="16.5">
      <c r="A477" s="19"/>
      <c r="B477" s="19"/>
      <c r="C477" s="27"/>
      <c r="D477" s="19"/>
      <c r="E477" s="19"/>
      <c r="F477" s="19"/>
      <c r="G477" s="19"/>
      <c r="H477" s="19"/>
      <c r="I477" s="19"/>
      <c r="J477" s="19"/>
      <c r="K477" s="19"/>
      <c r="L477" s="19"/>
      <c r="M477" s="19"/>
      <c r="N477" s="19"/>
      <c r="O477" s="19"/>
      <c r="P477" s="19"/>
      <c r="Q477" s="19"/>
      <c r="R477" s="19"/>
      <c r="S477" s="19"/>
      <c r="T477" s="19"/>
      <c r="U477" s="19"/>
      <c r="V477" s="19"/>
    </row>
    <row r="478" spans="1:22" ht="16.5">
      <c r="A478" s="19"/>
      <c r="B478" s="19"/>
      <c r="C478" s="27"/>
      <c r="D478" s="19"/>
      <c r="E478" s="19"/>
      <c r="F478" s="19"/>
      <c r="G478" s="19"/>
      <c r="H478" s="19"/>
      <c r="I478" s="19"/>
      <c r="J478" s="19"/>
      <c r="K478" s="19"/>
      <c r="L478" s="19"/>
      <c r="M478" s="19"/>
      <c r="N478" s="19"/>
      <c r="O478" s="19"/>
      <c r="P478" s="19"/>
      <c r="Q478" s="19"/>
      <c r="R478" s="19"/>
      <c r="S478" s="19"/>
      <c r="T478" s="19"/>
      <c r="U478" s="19"/>
      <c r="V478" s="19"/>
    </row>
    <row r="479" spans="1:22" ht="16.5">
      <c r="A479" s="19"/>
      <c r="B479" s="19"/>
      <c r="C479" s="27"/>
      <c r="D479" s="19"/>
      <c r="E479" s="19"/>
      <c r="F479" s="19"/>
      <c r="G479" s="19"/>
      <c r="H479" s="19"/>
      <c r="I479" s="19"/>
      <c r="J479" s="19"/>
      <c r="K479" s="19"/>
      <c r="L479" s="19"/>
      <c r="M479" s="19"/>
      <c r="N479" s="19"/>
      <c r="O479" s="19"/>
      <c r="P479" s="19"/>
      <c r="Q479" s="19"/>
      <c r="R479" s="19"/>
      <c r="S479" s="19"/>
      <c r="T479" s="19"/>
      <c r="U479" s="19"/>
      <c r="V479" s="19"/>
    </row>
    <row r="480" spans="1:22" ht="16.5">
      <c r="A480" s="19"/>
      <c r="B480" s="19"/>
      <c r="C480" s="27"/>
      <c r="D480" s="19"/>
      <c r="E480" s="19"/>
      <c r="F480" s="19"/>
      <c r="G480" s="19"/>
      <c r="H480" s="19"/>
      <c r="I480" s="19"/>
      <c r="J480" s="19"/>
      <c r="K480" s="19"/>
      <c r="L480" s="19"/>
      <c r="M480" s="19"/>
      <c r="N480" s="19"/>
      <c r="O480" s="19"/>
      <c r="P480" s="19"/>
      <c r="Q480" s="19"/>
      <c r="R480" s="19"/>
      <c r="S480" s="19"/>
      <c r="T480" s="19"/>
      <c r="U480" s="19"/>
      <c r="V480" s="19"/>
    </row>
    <row r="481" spans="1:22" ht="16.5">
      <c r="A481" s="19"/>
      <c r="B481" s="19"/>
      <c r="C481" s="27"/>
      <c r="D481" s="19"/>
      <c r="E481" s="19"/>
      <c r="F481" s="19"/>
      <c r="G481" s="19"/>
      <c r="H481" s="19"/>
      <c r="I481" s="19"/>
      <c r="J481" s="19"/>
      <c r="K481" s="19"/>
      <c r="L481" s="19"/>
      <c r="M481" s="19"/>
      <c r="N481" s="19"/>
      <c r="O481" s="19"/>
      <c r="P481" s="19"/>
      <c r="Q481" s="19"/>
      <c r="R481" s="19"/>
      <c r="S481" s="19"/>
      <c r="T481" s="19"/>
      <c r="U481" s="19"/>
      <c r="V481" s="19"/>
    </row>
    <row r="482" spans="1:22" ht="16.5">
      <c r="A482" s="19"/>
      <c r="B482" s="19"/>
      <c r="C482" s="27"/>
      <c r="D482" s="19"/>
      <c r="E482" s="19"/>
      <c r="F482" s="19"/>
      <c r="G482" s="19"/>
      <c r="H482" s="19"/>
      <c r="I482" s="19"/>
      <c r="J482" s="19"/>
      <c r="K482" s="19"/>
      <c r="L482" s="19"/>
      <c r="M482" s="19"/>
      <c r="N482" s="19"/>
      <c r="O482" s="19"/>
      <c r="P482" s="19"/>
      <c r="Q482" s="19"/>
      <c r="R482" s="19"/>
      <c r="S482" s="19"/>
      <c r="T482" s="19"/>
      <c r="U482" s="19"/>
      <c r="V482" s="19"/>
    </row>
    <row r="483" spans="1:22" ht="16.5">
      <c r="A483" s="19"/>
      <c r="B483" s="19"/>
      <c r="C483" s="27"/>
      <c r="D483" s="19"/>
      <c r="E483" s="19"/>
      <c r="F483" s="19"/>
      <c r="G483" s="19"/>
      <c r="H483" s="19"/>
      <c r="I483" s="19"/>
      <c r="J483" s="19"/>
      <c r="K483" s="19"/>
      <c r="L483" s="19"/>
      <c r="M483" s="19"/>
      <c r="N483" s="19"/>
      <c r="O483" s="19"/>
      <c r="P483" s="19"/>
      <c r="Q483" s="19"/>
      <c r="R483" s="19"/>
      <c r="S483" s="19"/>
      <c r="T483" s="19"/>
      <c r="U483" s="19"/>
      <c r="V483" s="19"/>
    </row>
    <row r="484" spans="1:22" ht="16.5">
      <c r="A484" s="19"/>
      <c r="B484" s="19"/>
      <c r="C484" s="27"/>
      <c r="D484" s="19"/>
      <c r="E484" s="19"/>
      <c r="F484" s="19"/>
      <c r="G484" s="19"/>
      <c r="H484" s="19"/>
      <c r="I484" s="19"/>
      <c r="J484" s="19"/>
      <c r="K484" s="19"/>
      <c r="L484" s="19"/>
      <c r="M484" s="19"/>
      <c r="N484" s="19"/>
      <c r="O484" s="19"/>
      <c r="P484" s="19"/>
      <c r="Q484" s="19"/>
      <c r="R484" s="19"/>
      <c r="S484" s="19"/>
      <c r="T484" s="19"/>
      <c r="U484" s="19"/>
      <c r="V484" s="19"/>
    </row>
    <row r="485" spans="1:22" ht="16.5">
      <c r="A485" s="19"/>
      <c r="B485" s="19"/>
      <c r="C485" s="27"/>
      <c r="D485" s="19"/>
      <c r="E485" s="19"/>
      <c r="F485" s="19"/>
      <c r="G485" s="19"/>
      <c r="H485" s="19"/>
      <c r="I485" s="19"/>
      <c r="J485" s="19"/>
      <c r="K485" s="19"/>
      <c r="L485" s="19"/>
      <c r="M485" s="19"/>
      <c r="N485" s="19"/>
      <c r="O485" s="19"/>
      <c r="P485" s="19"/>
      <c r="Q485" s="19"/>
      <c r="R485" s="19"/>
      <c r="S485" s="19"/>
      <c r="T485" s="19"/>
      <c r="U485" s="19"/>
      <c r="V485" s="19"/>
    </row>
    <row r="486" spans="1:22" ht="16.5">
      <c r="A486" s="19"/>
      <c r="B486" s="19"/>
      <c r="C486" s="27"/>
      <c r="D486" s="19"/>
      <c r="E486" s="19"/>
      <c r="F486" s="19"/>
      <c r="G486" s="19"/>
      <c r="H486" s="19"/>
      <c r="I486" s="19"/>
      <c r="J486" s="19"/>
      <c r="K486" s="19"/>
      <c r="L486" s="19"/>
      <c r="M486" s="19"/>
      <c r="N486" s="19"/>
      <c r="O486" s="19"/>
      <c r="P486" s="19"/>
      <c r="Q486" s="19"/>
      <c r="R486" s="19"/>
      <c r="S486" s="19"/>
      <c r="T486" s="19"/>
      <c r="U486" s="19"/>
      <c r="V486" s="19"/>
    </row>
    <row r="487" spans="1:22" ht="16.5">
      <c r="A487" s="19"/>
      <c r="B487" s="19"/>
      <c r="C487" s="27"/>
      <c r="D487" s="19"/>
      <c r="E487" s="19"/>
      <c r="F487" s="19"/>
      <c r="G487" s="19"/>
      <c r="H487" s="19"/>
      <c r="I487" s="19"/>
      <c r="J487" s="19"/>
      <c r="K487" s="19"/>
      <c r="L487" s="19"/>
      <c r="M487" s="19"/>
      <c r="N487" s="19"/>
      <c r="O487" s="19"/>
      <c r="P487" s="19"/>
      <c r="Q487" s="19"/>
      <c r="R487" s="19"/>
      <c r="S487" s="19"/>
      <c r="T487" s="19"/>
      <c r="U487" s="19"/>
      <c r="V487" s="19"/>
    </row>
    <row r="488" spans="1:22" ht="16.5">
      <c r="A488" s="19"/>
      <c r="B488" s="19"/>
      <c r="C488" s="27"/>
      <c r="D488" s="19"/>
      <c r="E488" s="19"/>
      <c r="F488" s="19"/>
      <c r="G488" s="19"/>
      <c r="H488" s="19"/>
      <c r="I488" s="19"/>
      <c r="J488" s="19"/>
      <c r="K488" s="19"/>
      <c r="L488" s="19"/>
      <c r="M488" s="19"/>
      <c r="N488" s="19"/>
      <c r="O488" s="19"/>
      <c r="P488" s="19"/>
      <c r="Q488" s="19"/>
      <c r="R488" s="19"/>
      <c r="S488" s="19"/>
      <c r="T488" s="19"/>
      <c r="U488" s="19"/>
      <c r="V488" s="19"/>
    </row>
    <row r="489" spans="1:22" ht="16.5">
      <c r="A489" s="19"/>
      <c r="B489" s="19"/>
      <c r="C489" s="27"/>
      <c r="D489" s="19"/>
      <c r="E489" s="19"/>
      <c r="F489" s="19"/>
      <c r="G489" s="19"/>
      <c r="H489" s="19"/>
      <c r="I489" s="19"/>
      <c r="J489" s="19"/>
      <c r="K489" s="19"/>
      <c r="L489" s="19"/>
      <c r="M489" s="19"/>
      <c r="N489" s="19"/>
      <c r="O489" s="19"/>
      <c r="P489" s="19"/>
      <c r="Q489" s="19"/>
      <c r="R489" s="19"/>
      <c r="S489" s="19"/>
      <c r="T489" s="19"/>
      <c r="U489" s="19"/>
      <c r="V489" s="19"/>
    </row>
    <row r="490" spans="1:22" ht="16.5">
      <c r="A490" s="19"/>
      <c r="B490" s="19"/>
      <c r="C490" s="27"/>
      <c r="D490" s="19"/>
      <c r="E490" s="19"/>
      <c r="F490" s="19"/>
      <c r="G490" s="19"/>
      <c r="H490" s="19"/>
      <c r="I490" s="19"/>
      <c r="J490" s="19"/>
      <c r="K490" s="19"/>
      <c r="L490" s="19"/>
      <c r="M490" s="19"/>
      <c r="N490" s="19"/>
      <c r="O490" s="19"/>
      <c r="P490" s="19"/>
      <c r="Q490" s="19"/>
      <c r="R490" s="19"/>
      <c r="S490" s="19"/>
      <c r="T490" s="19"/>
      <c r="U490" s="19"/>
      <c r="V490" s="19"/>
    </row>
    <row r="491" spans="1:22" ht="16.5">
      <c r="A491" s="19"/>
      <c r="B491" s="19"/>
      <c r="C491" s="27"/>
      <c r="D491" s="19"/>
      <c r="E491" s="19"/>
      <c r="F491" s="19"/>
      <c r="G491" s="19"/>
      <c r="H491" s="19"/>
      <c r="I491" s="19"/>
      <c r="J491" s="19"/>
      <c r="K491" s="19"/>
      <c r="L491" s="19"/>
      <c r="M491" s="19"/>
      <c r="N491" s="19"/>
      <c r="O491" s="19"/>
      <c r="P491" s="19"/>
      <c r="Q491" s="19"/>
      <c r="R491" s="19"/>
      <c r="S491" s="19"/>
      <c r="T491" s="19"/>
      <c r="U491" s="19"/>
      <c r="V491" s="19"/>
    </row>
    <row r="492" spans="1:22" ht="16.5">
      <c r="A492" s="19"/>
      <c r="B492" s="19"/>
      <c r="C492" s="27"/>
      <c r="D492" s="19"/>
      <c r="E492" s="19"/>
      <c r="F492" s="19"/>
      <c r="G492" s="19"/>
      <c r="H492" s="19"/>
      <c r="I492" s="19"/>
      <c r="J492" s="19"/>
      <c r="K492" s="19"/>
      <c r="L492" s="19"/>
      <c r="M492" s="19"/>
      <c r="N492" s="19"/>
      <c r="O492" s="19"/>
      <c r="P492" s="19"/>
      <c r="Q492" s="19"/>
      <c r="R492" s="19"/>
      <c r="S492" s="19"/>
      <c r="T492" s="19"/>
      <c r="U492" s="19"/>
      <c r="V492" s="19"/>
    </row>
    <row r="493" spans="1:22" ht="16.5">
      <c r="A493" s="19"/>
      <c r="B493" s="19"/>
      <c r="C493" s="27"/>
      <c r="D493" s="19"/>
      <c r="E493" s="19"/>
      <c r="F493" s="19"/>
      <c r="G493" s="19"/>
      <c r="H493" s="19"/>
      <c r="I493" s="19"/>
      <c r="J493" s="19"/>
      <c r="K493" s="19"/>
      <c r="L493" s="19"/>
      <c r="M493" s="19"/>
      <c r="N493" s="19"/>
      <c r="O493" s="19"/>
      <c r="P493" s="19"/>
      <c r="Q493" s="19"/>
      <c r="R493" s="19"/>
      <c r="S493" s="19"/>
      <c r="T493" s="19"/>
      <c r="U493" s="19"/>
      <c r="V493" s="19"/>
    </row>
    <row r="494" spans="1:22" ht="16.5">
      <c r="A494" s="19"/>
      <c r="B494" s="19"/>
      <c r="C494" s="27"/>
      <c r="D494" s="19"/>
      <c r="E494" s="19"/>
      <c r="F494" s="19"/>
      <c r="G494" s="19"/>
      <c r="H494" s="19"/>
      <c r="I494" s="19"/>
      <c r="J494" s="19"/>
      <c r="K494" s="19"/>
      <c r="L494" s="19"/>
      <c r="M494" s="19"/>
      <c r="N494" s="19"/>
      <c r="O494" s="19"/>
      <c r="P494" s="19"/>
      <c r="Q494" s="19"/>
      <c r="R494" s="19"/>
      <c r="S494" s="19"/>
      <c r="T494" s="19"/>
      <c r="U494" s="19"/>
      <c r="V494" s="19"/>
    </row>
    <row r="495" spans="1:22" ht="16.5">
      <c r="A495" s="19"/>
      <c r="B495" s="19"/>
      <c r="C495" s="27"/>
      <c r="D495" s="19"/>
      <c r="E495" s="19"/>
      <c r="F495" s="19"/>
      <c r="G495" s="19"/>
      <c r="H495" s="19"/>
      <c r="I495" s="19"/>
      <c r="J495" s="19"/>
      <c r="K495" s="19"/>
      <c r="L495" s="19"/>
      <c r="M495" s="19"/>
      <c r="N495" s="19"/>
      <c r="O495" s="19"/>
      <c r="P495" s="19"/>
      <c r="Q495" s="19"/>
      <c r="R495" s="19"/>
      <c r="S495" s="19"/>
      <c r="T495" s="19"/>
      <c r="U495" s="19"/>
      <c r="V495" s="19"/>
    </row>
    <row r="496" spans="1:22" ht="16.5">
      <c r="A496" s="19"/>
      <c r="B496" s="19"/>
      <c r="C496" s="27"/>
      <c r="D496" s="19"/>
      <c r="E496" s="19"/>
      <c r="F496" s="19"/>
      <c r="G496" s="19"/>
      <c r="H496" s="19"/>
      <c r="I496" s="19"/>
      <c r="J496" s="19"/>
      <c r="K496" s="19"/>
      <c r="L496" s="19"/>
      <c r="M496" s="19"/>
      <c r="N496" s="19"/>
      <c r="O496" s="19"/>
      <c r="P496" s="19"/>
      <c r="Q496" s="19"/>
      <c r="R496" s="19"/>
      <c r="S496" s="19"/>
      <c r="T496" s="19"/>
      <c r="U496" s="19"/>
      <c r="V496" s="19"/>
    </row>
    <row r="497" spans="1:22" ht="16.5">
      <c r="A497" s="19"/>
      <c r="B497" s="19"/>
      <c r="C497" s="27"/>
      <c r="D497" s="19"/>
      <c r="E497" s="19"/>
      <c r="F497" s="19"/>
      <c r="G497" s="19"/>
      <c r="H497" s="19"/>
      <c r="I497" s="19"/>
      <c r="J497" s="19"/>
      <c r="K497" s="19"/>
      <c r="L497" s="19"/>
      <c r="M497" s="19"/>
      <c r="N497" s="19"/>
      <c r="O497" s="19"/>
      <c r="P497" s="19"/>
      <c r="Q497" s="19"/>
      <c r="R497" s="19"/>
      <c r="S497" s="19"/>
      <c r="T497" s="19"/>
      <c r="U497" s="19"/>
      <c r="V497" s="19"/>
    </row>
    <row r="498" spans="1:22" ht="16.5">
      <c r="A498" s="19"/>
      <c r="B498" s="19"/>
      <c r="C498" s="27"/>
      <c r="D498" s="19"/>
      <c r="E498" s="19"/>
      <c r="F498" s="19"/>
      <c r="G498" s="19"/>
      <c r="H498" s="19"/>
      <c r="I498" s="19"/>
      <c r="J498" s="19"/>
      <c r="K498" s="19"/>
      <c r="L498" s="19"/>
      <c r="M498" s="19"/>
      <c r="N498" s="19"/>
      <c r="O498" s="19"/>
      <c r="P498" s="19"/>
      <c r="Q498" s="19"/>
      <c r="R498" s="19"/>
      <c r="S498" s="19"/>
      <c r="T498" s="19"/>
      <c r="U498" s="19"/>
      <c r="V498" s="19"/>
    </row>
    <row r="499" spans="1:22" ht="16.5">
      <c r="A499" s="19"/>
      <c r="B499" s="19"/>
      <c r="C499" s="27"/>
      <c r="D499" s="19"/>
      <c r="E499" s="19"/>
      <c r="F499" s="19"/>
      <c r="G499" s="19"/>
      <c r="H499" s="19"/>
      <c r="I499" s="19"/>
      <c r="J499" s="19"/>
      <c r="K499" s="19"/>
      <c r="L499" s="19"/>
      <c r="M499" s="19"/>
      <c r="N499" s="19"/>
      <c r="O499" s="19"/>
      <c r="P499" s="19"/>
      <c r="Q499" s="19"/>
      <c r="R499" s="19"/>
      <c r="S499" s="19"/>
      <c r="T499" s="19"/>
      <c r="U499" s="19"/>
      <c r="V499" s="19"/>
    </row>
    <row r="500" spans="1:22" ht="16.5">
      <c r="A500" s="19"/>
      <c r="B500" s="19"/>
      <c r="C500" s="27"/>
      <c r="D500" s="19"/>
      <c r="E500" s="19"/>
      <c r="F500" s="19"/>
      <c r="G500" s="19"/>
      <c r="H500" s="19"/>
      <c r="I500" s="19"/>
      <c r="J500" s="19"/>
      <c r="K500" s="19"/>
      <c r="L500" s="19"/>
      <c r="M500" s="19"/>
      <c r="N500" s="19"/>
      <c r="O500" s="19"/>
      <c r="P500" s="19"/>
      <c r="Q500" s="19"/>
      <c r="R500" s="19"/>
      <c r="S500" s="19"/>
      <c r="T500" s="19"/>
      <c r="U500" s="19"/>
      <c r="V500" s="19"/>
    </row>
    <row r="501" spans="1:22" ht="16.5">
      <c r="A501" s="19"/>
      <c r="B501" s="19"/>
      <c r="C501" s="27"/>
      <c r="D501" s="19"/>
      <c r="E501" s="19"/>
      <c r="F501" s="19"/>
      <c r="G501" s="19"/>
      <c r="H501" s="19"/>
      <c r="I501" s="19"/>
      <c r="J501" s="19"/>
      <c r="K501" s="19"/>
      <c r="L501" s="19"/>
      <c r="M501" s="19"/>
      <c r="N501" s="19"/>
      <c r="O501" s="19"/>
      <c r="P501" s="19"/>
      <c r="Q501" s="19"/>
      <c r="R501" s="19"/>
      <c r="S501" s="19"/>
      <c r="T501" s="19"/>
      <c r="U501" s="19"/>
      <c r="V501" s="19"/>
    </row>
    <row r="502" spans="1:22" ht="16.5">
      <c r="A502" s="19"/>
      <c r="B502" s="19"/>
      <c r="C502" s="27"/>
      <c r="D502" s="19"/>
      <c r="E502" s="19"/>
      <c r="F502" s="19"/>
      <c r="G502" s="19"/>
      <c r="H502" s="19"/>
      <c r="I502" s="19"/>
      <c r="J502" s="19"/>
      <c r="K502" s="19"/>
      <c r="L502" s="19"/>
      <c r="M502" s="19"/>
      <c r="N502" s="19"/>
      <c r="O502" s="19"/>
      <c r="P502" s="19"/>
      <c r="Q502" s="19"/>
      <c r="R502" s="19"/>
      <c r="S502" s="19"/>
      <c r="T502" s="19"/>
      <c r="U502" s="19"/>
      <c r="V502" s="19"/>
    </row>
    <row r="503" spans="1:22" ht="16.5">
      <c r="A503" s="19"/>
      <c r="B503" s="19"/>
      <c r="C503" s="27"/>
      <c r="D503" s="19"/>
      <c r="E503" s="19"/>
      <c r="F503" s="19"/>
      <c r="G503" s="19"/>
      <c r="H503" s="19"/>
      <c r="I503" s="19"/>
      <c r="J503" s="19"/>
      <c r="K503" s="19"/>
      <c r="L503" s="19"/>
      <c r="M503" s="19"/>
      <c r="N503" s="19"/>
      <c r="O503" s="19"/>
      <c r="P503" s="19"/>
      <c r="Q503" s="19"/>
      <c r="R503" s="19"/>
      <c r="S503" s="19"/>
      <c r="T503" s="19"/>
      <c r="U503" s="19"/>
      <c r="V503" s="19"/>
    </row>
    <row r="504" spans="1:22" ht="16.5">
      <c r="A504" s="19"/>
      <c r="B504" s="19"/>
      <c r="C504" s="27"/>
      <c r="D504" s="19"/>
      <c r="E504" s="19"/>
      <c r="F504" s="19"/>
      <c r="G504" s="19"/>
      <c r="H504" s="19"/>
      <c r="I504" s="19"/>
      <c r="J504" s="19"/>
      <c r="K504" s="19"/>
      <c r="L504" s="19"/>
      <c r="M504" s="19"/>
      <c r="N504" s="19"/>
      <c r="O504" s="19"/>
      <c r="P504" s="19"/>
      <c r="Q504" s="19"/>
      <c r="R504" s="19"/>
      <c r="S504" s="19"/>
      <c r="T504" s="19"/>
      <c r="U504" s="19"/>
      <c r="V504" s="19"/>
    </row>
    <row r="505" spans="1:22" ht="16.5">
      <c r="A505" s="19"/>
      <c r="B505" s="19"/>
      <c r="C505" s="27"/>
      <c r="D505" s="19"/>
      <c r="E505" s="19"/>
      <c r="F505" s="19"/>
      <c r="G505" s="19"/>
      <c r="H505" s="19"/>
      <c r="I505" s="19"/>
      <c r="J505" s="19"/>
      <c r="K505" s="19"/>
      <c r="L505" s="19"/>
      <c r="M505" s="19"/>
      <c r="N505" s="19"/>
      <c r="O505" s="19"/>
      <c r="P505" s="19"/>
      <c r="Q505" s="19"/>
      <c r="R505" s="19"/>
      <c r="S505" s="19"/>
      <c r="T505" s="19"/>
      <c r="U505" s="19"/>
      <c r="V505" s="19"/>
    </row>
    <row r="506" spans="1:22" ht="16.5">
      <c r="A506" s="19"/>
      <c r="B506" s="19"/>
      <c r="C506" s="27"/>
      <c r="D506" s="19"/>
      <c r="E506" s="19"/>
      <c r="F506" s="19"/>
      <c r="G506" s="19"/>
      <c r="H506" s="19"/>
      <c r="I506" s="19"/>
      <c r="J506" s="19"/>
      <c r="K506" s="19"/>
      <c r="L506" s="19"/>
      <c r="M506" s="19"/>
      <c r="N506" s="19"/>
      <c r="O506" s="19"/>
      <c r="P506" s="19"/>
      <c r="Q506" s="19"/>
      <c r="R506" s="19"/>
      <c r="S506" s="19"/>
      <c r="T506" s="19"/>
      <c r="U506" s="19"/>
      <c r="V506" s="19"/>
    </row>
    <row r="507" spans="1:22" ht="16.5">
      <c r="A507" s="19"/>
      <c r="B507" s="19"/>
      <c r="C507" s="27"/>
      <c r="D507" s="19"/>
      <c r="E507" s="19"/>
      <c r="F507" s="19"/>
      <c r="G507" s="19"/>
      <c r="H507" s="19"/>
      <c r="I507" s="19"/>
      <c r="J507" s="19"/>
      <c r="K507" s="19"/>
      <c r="L507" s="19"/>
      <c r="M507" s="19"/>
      <c r="N507" s="19"/>
      <c r="O507" s="19"/>
      <c r="P507" s="19"/>
      <c r="Q507" s="19"/>
      <c r="R507" s="19"/>
      <c r="S507" s="19"/>
      <c r="T507" s="19"/>
      <c r="U507" s="19"/>
      <c r="V507" s="19"/>
    </row>
    <row r="508" spans="1:22" ht="16.5">
      <c r="A508" s="19"/>
      <c r="B508" s="19"/>
      <c r="C508" s="27"/>
      <c r="D508" s="19"/>
      <c r="E508" s="19"/>
      <c r="F508" s="19"/>
      <c r="G508" s="19"/>
      <c r="H508" s="19"/>
      <c r="I508" s="19"/>
      <c r="J508" s="19"/>
      <c r="K508" s="19"/>
      <c r="L508" s="19"/>
      <c r="M508" s="19"/>
      <c r="N508" s="19"/>
      <c r="O508" s="19"/>
      <c r="P508" s="19"/>
      <c r="Q508" s="19"/>
      <c r="R508" s="19"/>
      <c r="S508" s="19"/>
      <c r="T508" s="19"/>
      <c r="U508" s="19"/>
      <c r="V508" s="19"/>
    </row>
    <row r="509" spans="1:22" ht="16.5">
      <c r="A509" s="19"/>
      <c r="B509" s="19"/>
      <c r="C509" s="27"/>
      <c r="D509" s="19"/>
      <c r="E509" s="19"/>
      <c r="F509" s="19"/>
      <c r="G509" s="19"/>
      <c r="H509" s="19"/>
      <c r="I509" s="19"/>
      <c r="J509" s="19"/>
      <c r="K509" s="19"/>
      <c r="L509" s="19"/>
      <c r="M509" s="19"/>
      <c r="N509" s="19"/>
      <c r="O509" s="19"/>
      <c r="P509" s="19"/>
      <c r="Q509" s="19"/>
      <c r="R509" s="19"/>
      <c r="S509" s="19"/>
      <c r="T509" s="19"/>
      <c r="U509" s="19"/>
      <c r="V509" s="19"/>
    </row>
    <row r="510" spans="1:22" ht="16.5">
      <c r="A510" s="19"/>
      <c r="B510" s="19"/>
      <c r="C510" s="27"/>
      <c r="D510" s="19"/>
      <c r="E510" s="19"/>
      <c r="F510" s="19"/>
      <c r="G510" s="19"/>
      <c r="H510" s="19"/>
      <c r="I510" s="19"/>
      <c r="J510" s="19"/>
      <c r="K510" s="19"/>
      <c r="L510" s="19"/>
      <c r="M510" s="19"/>
      <c r="N510" s="19"/>
      <c r="O510" s="19"/>
      <c r="P510" s="19"/>
      <c r="Q510" s="19"/>
      <c r="R510" s="19"/>
      <c r="S510" s="19"/>
      <c r="T510" s="19"/>
      <c r="U510" s="19"/>
      <c r="V510" s="19"/>
    </row>
    <row r="511" spans="1:22" ht="16.5">
      <c r="A511" s="19"/>
      <c r="B511" s="19"/>
      <c r="C511" s="27"/>
      <c r="D511" s="19"/>
      <c r="E511" s="19"/>
      <c r="F511" s="19"/>
      <c r="G511" s="19"/>
      <c r="H511" s="19"/>
      <c r="I511" s="19"/>
      <c r="J511" s="19"/>
      <c r="K511" s="19"/>
      <c r="L511" s="19"/>
      <c r="M511" s="19"/>
      <c r="N511" s="19"/>
      <c r="O511" s="19"/>
      <c r="P511" s="19"/>
      <c r="Q511" s="19"/>
      <c r="R511" s="19"/>
      <c r="S511" s="19"/>
      <c r="T511" s="19"/>
      <c r="U511" s="19"/>
      <c r="V511" s="19"/>
    </row>
    <row r="512" spans="1:22" ht="16.5">
      <c r="A512" s="19"/>
      <c r="B512" s="19"/>
      <c r="C512" s="27"/>
      <c r="D512" s="19"/>
      <c r="E512" s="19"/>
      <c r="F512" s="19"/>
      <c r="G512" s="19"/>
      <c r="H512" s="19"/>
      <c r="I512" s="19"/>
      <c r="J512" s="19"/>
      <c r="K512" s="19"/>
      <c r="L512" s="19"/>
      <c r="M512" s="19"/>
      <c r="N512" s="19"/>
      <c r="O512" s="19"/>
      <c r="P512" s="19"/>
      <c r="Q512" s="19"/>
      <c r="R512" s="19"/>
      <c r="S512" s="19"/>
      <c r="T512" s="19"/>
      <c r="U512" s="19"/>
      <c r="V512" s="19"/>
    </row>
    <row r="513" spans="1:22" ht="16.5">
      <c r="A513" s="19"/>
      <c r="B513" s="19"/>
      <c r="C513" s="27"/>
      <c r="D513" s="19"/>
      <c r="E513" s="19"/>
      <c r="F513" s="19"/>
      <c r="G513" s="19"/>
      <c r="H513" s="19"/>
      <c r="I513" s="19"/>
      <c r="J513" s="19"/>
      <c r="K513" s="19"/>
      <c r="L513" s="19"/>
      <c r="M513" s="19"/>
      <c r="N513" s="19"/>
      <c r="O513" s="19"/>
      <c r="P513" s="19"/>
      <c r="Q513" s="19"/>
      <c r="R513" s="19"/>
      <c r="S513" s="19"/>
      <c r="T513" s="19"/>
      <c r="U513" s="19"/>
      <c r="V513" s="19"/>
    </row>
    <row r="514" spans="1:22" ht="16.5">
      <c r="A514" s="19"/>
      <c r="B514" s="19"/>
      <c r="C514" s="27"/>
      <c r="D514" s="19"/>
      <c r="E514" s="19"/>
      <c r="F514" s="19"/>
      <c r="G514" s="19"/>
      <c r="H514" s="19"/>
      <c r="I514" s="19"/>
      <c r="J514" s="19"/>
      <c r="K514" s="19"/>
      <c r="L514" s="19"/>
      <c r="M514" s="19"/>
      <c r="N514" s="19"/>
      <c r="O514" s="19"/>
      <c r="P514" s="19"/>
      <c r="Q514" s="19"/>
      <c r="R514" s="19"/>
      <c r="S514" s="19"/>
      <c r="T514" s="19"/>
      <c r="U514" s="19"/>
      <c r="V514" s="19"/>
    </row>
    <row r="515" spans="1:22" ht="16.5">
      <c r="A515" s="19"/>
      <c r="B515" s="19"/>
      <c r="C515" s="27"/>
      <c r="D515" s="19"/>
      <c r="E515" s="19"/>
      <c r="F515" s="19"/>
      <c r="G515" s="19"/>
      <c r="H515" s="19"/>
      <c r="I515" s="19"/>
      <c r="J515" s="19"/>
      <c r="K515" s="19"/>
      <c r="L515" s="19"/>
      <c r="M515" s="19"/>
      <c r="N515" s="19"/>
      <c r="O515" s="19"/>
      <c r="P515" s="19"/>
      <c r="Q515" s="19"/>
      <c r="R515" s="19"/>
      <c r="S515" s="19"/>
      <c r="T515" s="19"/>
      <c r="U515" s="19"/>
      <c r="V515" s="19"/>
    </row>
    <row r="516" spans="1:22" ht="16.5">
      <c r="A516" s="19"/>
      <c r="B516" s="19"/>
      <c r="C516" s="27"/>
      <c r="D516" s="19"/>
      <c r="E516" s="19"/>
      <c r="F516" s="19"/>
      <c r="G516" s="19"/>
      <c r="H516" s="19"/>
      <c r="I516" s="19"/>
      <c r="J516" s="19"/>
      <c r="K516" s="19"/>
      <c r="L516" s="19"/>
      <c r="M516" s="19"/>
      <c r="N516" s="19"/>
      <c r="O516" s="19"/>
      <c r="P516" s="19"/>
      <c r="Q516" s="19"/>
      <c r="R516" s="19"/>
      <c r="S516" s="19"/>
      <c r="T516" s="19"/>
      <c r="U516" s="19"/>
      <c r="V516" s="19"/>
    </row>
    <row r="517" spans="1:22" ht="16.5">
      <c r="A517" s="19"/>
      <c r="B517" s="19"/>
      <c r="C517" s="27"/>
      <c r="D517" s="19"/>
      <c r="E517" s="19"/>
      <c r="F517" s="19"/>
      <c r="G517" s="19"/>
      <c r="H517" s="19"/>
      <c r="I517" s="19"/>
      <c r="J517" s="19"/>
      <c r="K517" s="19"/>
      <c r="L517" s="19"/>
      <c r="M517" s="19"/>
      <c r="N517" s="19"/>
      <c r="O517" s="19"/>
      <c r="P517" s="19"/>
      <c r="Q517" s="19"/>
      <c r="R517" s="19"/>
      <c r="S517" s="19"/>
      <c r="T517" s="19"/>
      <c r="U517" s="19"/>
      <c r="V517" s="19"/>
    </row>
    <row r="518" spans="1:22" ht="16.5">
      <c r="A518" s="19"/>
      <c r="B518" s="19"/>
      <c r="C518" s="27"/>
      <c r="D518" s="19"/>
      <c r="E518" s="19"/>
      <c r="F518" s="19"/>
      <c r="G518" s="19"/>
      <c r="H518" s="19"/>
      <c r="I518" s="19"/>
      <c r="J518" s="19"/>
      <c r="K518" s="19"/>
      <c r="L518" s="19"/>
      <c r="M518" s="19"/>
      <c r="N518" s="19"/>
      <c r="O518" s="19"/>
      <c r="P518" s="19"/>
      <c r="Q518" s="19"/>
      <c r="R518" s="19"/>
      <c r="S518" s="19"/>
      <c r="T518" s="19"/>
      <c r="U518" s="19"/>
      <c r="V518" s="19"/>
    </row>
    <row r="519" spans="1:22" ht="16.5">
      <c r="A519" s="19"/>
      <c r="B519" s="19"/>
      <c r="C519" s="27"/>
      <c r="D519" s="19"/>
      <c r="E519" s="19"/>
      <c r="F519" s="19"/>
      <c r="G519" s="19"/>
      <c r="H519" s="19"/>
      <c r="I519" s="19"/>
      <c r="J519" s="19"/>
      <c r="K519" s="19"/>
      <c r="L519" s="19"/>
      <c r="M519" s="19"/>
      <c r="N519" s="19"/>
      <c r="O519" s="19"/>
      <c r="P519" s="19"/>
      <c r="Q519" s="19"/>
      <c r="R519" s="19"/>
      <c r="S519" s="19"/>
      <c r="T519" s="19"/>
      <c r="U519" s="19"/>
      <c r="V519" s="19"/>
    </row>
    <row r="520" spans="1:22" ht="16.5">
      <c r="A520" s="19"/>
      <c r="B520" s="19"/>
      <c r="C520" s="27"/>
      <c r="D520" s="19"/>
      <c r="E520" s="19"/>
      <c r="F520" s="19"/>
      <c r="G520" s="19"/>
      <c r="H520" s="19"/>
      <c r="I520" s="19"/>
      <c r="J520" s="19"/>
      <c r="K520" s="19"/>
      <c r="L520" s="19"/>
      <c r="M520" s="19"/>
      <c r="N520" s="19"/>
      <c r="O520" s="19"/>
      <c r="P520" s="19"/>
      <c r="Q520" s="19"/>
      <c r="R520" s="19"/>
      <c r="S520" s="19"/>
      <c r="T520" s="19"/>
      <c r="U520" s="19"/>
      <c r="V520" s="19"/>
    </row>
    <row r="521" spans="1:22" ht="16.5">
      <c r="A521" s="19"/>
      <c r="B521" s="19"/>
      <c r="C521" s="27"/>
      <c r="D521" s="19"/>
      <c r="E521" s="19"/>
      <c r="F521" s="19"/>
      <c r="G521" s="19"/>
      <c r="H521" s="19"/>
      <c r="I521" s="19"/>
      <c r="J521" s="19"/>
      <c r="K521" s="19"/>
      <c r="L521" s="19"/>
      <c r="M521" s="19"/>
      <c r="N521" s="19"/>
      <c r="O521" s="19"/>
      <c r="P521" s="19"/>
      <c r="Q521" s="19"/>
      <c r="R521" s="19"/>
      <c r="S521" s="19"/>
      <c r="T521" s="19"/>
      <c r="U521" s="19"/>
      <c r="V521" s="19"/>
    </row>
    <row r="522" spans="1:22" ht="16.5">
      <c r="A522" s="19"/>
      <c r="B522" s="19"/>
      <c r="C522" s="27"/>
      <c r="D522" s="19"/>
      <c r="E522" s="19"/>
      <c r="F522" s="19"/>
      <c r="G522" s="19"/>
      <c r="H522" s="19"/>
      <c r="I522" s="19"/>
      <c r="J522" s="19"/>
      <c r="K522" s="19"/>
      <c r="L522" s="19"/>
      <c r="M522" s="19"/>
      <c r="N522" s="19"/>
      <c r="O522" s="19"/>
      <c r="P522" s="19"/>
      <c r="Q522" s="19"/>
      <c r="R522" s="19"/>
      <c r="S522" s="19"/>
      <c r="T522" s="19"/>
      <c r="U522" s="19"/>
      <c r="V522" s="19"/>
    </row>
    <row r="523" spans="1:22" ht="16.5">
      <c r="A523" s="19"/>
      <c r="B523" s="19"/>
      <c r="C523" s="27"/>
      <c r="D523" s="19"/>
      <c r="E523" s="19"/>
      <c r="F523" s="19"/>
      <c r="G523" s="19"/>
      <c r="H523" s="19"/>
      <c r="I523" s="19"/>
      <c r="J523" s="19"/>
      <c r="K523" s="19"/>
      <c r="L523" s="19"/>
      <c r="M523" s="19"/>
      <c r="N523" s="19"/>
      <c r="O523" s="19"/>
      <c r="P523" s="19"/>
      <c r="Q523" s="19"/>
      <c r="R523" s="19"/>
      <c r="S523" s="19"/>
      <c r="T523" s="19"/>
      <c r="U523" s="19"/>
      <c r="V523" s="19"/>
    </row>
    <row r="524" spans="1:22" ht="16.5">
      <c r="A524" s="19"/>
      <c r="B524" s="19"/>
      <c r="C524" s="27"/>
      <c r="D524" s="19"/>
      <c r="E524" s="19"/>
      <c r="F524" s="19"/>
      <c r="G524" s="19"/>
      <c r="H524" s="19"/>
      <c r="I524" s="19"/>
      <c r="J524" s="19"/>
      <c r="K524" s="19"/>
      <c r="L524" s="19"/>
      <c r="M524" s="19"/>
      <c r="N524" s="19"/>
      <c r="O524" s="19"/>
      <c r="P524" s="19"/>
      <c r="Q524" s="19"/>
      <c r="R524" s="19"/>
      <c r="S524" s="19"/>
      <c r="T524" s="19"/>
      <c r="U524" s="19"/>
      <c r="V524" s="19"/>
    </row>
    <row r="525" spans="1:22" ht="16.5">
      <c r="A525" s="19"/>
      <c r="B525" s="19"/>
      <c r="C525" s="27"/>
      <c r="D525" s="19"/>
      <c r="E525" s="19"/>
      <c r="F525" s="19"/>
      <c r="G525" s="19"/>
      <c r="H525" s="19"/>
      <c r="I525" s="19"/>
      <c r="J525" s="19"/>
      <c r="K525" s="19"/>
      <c r="L525" s="19"/>
      <c r="M525" s="19"/>
      <c r="N525" s="19"/>
      <c r="O525" s="19"/>
      <c r="P525" s="19"/>
      <c r="Q525" s="19"/>
      <c r="R525" s="19"/>
      <c r="S525" s="19"/>
      <c r="T525" s="19"/>
      <c r="U525" s="19"/>
      <c r="V525" s="19"/>
    </row>
    <row r="526" spans="1:22" ht="16.5">
      <c r="A526" s="19"/>
      <c r="B526" s="19"/>
      <c r="C526" s="27"/>
      <c r="D526" s="19"/>
      <c r="E526" s="19"/>
      <c r="F526" s="19"/>
      <c r="G526" s="19"/>
      <c r="H526" s="19"/>
      <c r="I526" s="19"/>
      <c r="J526" s="19"/>
      <c r="K526" s="19"/>
      <c r="L526" s="19"/>
      <c r="M526" s="19"/>
      <c r="N526" s="19"/>
      <c r="O526" s="19"/>
      <c r="P526" s="19"/>
      <c r="Q526" s="19"/>
      <c r="R526" s="19"/>
      <c r="S526" s="19"/>
      <c r="T526" s="19"/>
      <c r="U526" s="19"/>
      <c r="V526" s="19"/>
    </row>
    <row r="527" spans="1:22" ht="16.5">
      <c r="A527" s="19"/>
      <c r="B527" s="19"/>
      <c r="C527" s="27"/>
      <c r="D527" s="19"/>
      <c r="E527" s="19"/>
      <c r="F527" s="19"/>
      <c r="G527" s="19"/>
      <c r="H527" s="19"/>
      <c r="I527" s="19"/>
      <c r="J527" s="19"/>
      <c r="K527" s="19"/>
      <c r="L527" s="19"/>
      <c r="M527" s="19"/>
      <c r="N527" s="19"/>
      <c r="O527" s="19"/>
      <c r="P527" s="19"/>
      <c r="Q527" s="19"/>
      <c r="R527" s="19"/>
      <c r="S527" s="19"/>
      <c r="T527" s="19"/>
      <c r="U527" s="19"/>
      <c r="V527" s="19"/>
    </row>
    <row r="528" spans="1:22" ht="16.5">
      <c r="A528" s="19"/>
      <c r="B528" s="19"/>
      <c r="C528" s="27"/>
      <c r="D528" s="19"/>
      <c r="E528" s="19"/>
      <c r="F528" s="19"/>
      <c r="G528" s="19"/>
      <c r="H528" s="19"/>
      <c r="I528" s="19"/>
      <c r="J528" s="19"/>
      <c r="K528" s="19"/>
      <c r="L528" s="19"/>
      <c r="M528" s="19"/>
      <c r="N528" s="19"/>
      <c r="O528" s="19"/>
      <c r="P528" s="19"/>
      <c r="Q528" s="19"/>
      <c r="R528" s="19"/>
      <c r="S528" s="19"/>
      <c r="T528" s="19"/>
      <c r="U528" s="19"/>
      <c r="V528" s="19"/>
    </row>
    <row r="529" spans="1:22" ht="16.5">
      <c r="A529" s="19"/>
      <c r="B529" s="19"/>
      <c r="C529" s="27"/>
      <c r="D529" s="19"/>
      <c r="E529" s="19"/>
      <c r="F529" s="19"/>
      <c r="G529" s="19"/>
      <c r="H529" s="19"/>
      <c r="I529" s="19"/>
      <c r="J529" s="19"/>
      <c r="K529" s="19"/>
      <c r="L529" s="19"/>
      <c r="M529" s="19"/>
      <c r="N529" s="19"/>
      <c r="O529" s="19"/>
      <c r="P529" s="19"/>
      <c r="Q529" s="19"/>
      <c r="R529" s="19"/>
      <c r="S529" s="19"/>
      <c r="T529" s="19"/>
      <c r="U529" s="19"/>
      <c r="V529" s="19"/>
    </row>
    <row r="530" spans="1:22" ht="16.5">
      <c r="A530" s="19"/>
      <c r="B530" s="19"/>
      <c r="C530" s="27"/>
      <c r="D530" s="19"/>
      <c r="E530" s="19"/>
      <c r="F530" s="19"/>
      <c r="G530" s="19"/>
      <c r="H530" s="19"/>
      <c r="I530" s="19"/>
      <c r="J530" s="19"/>
      <c r="K530" s="19"/>
      <c r="L530" s="19"/>
      <c r="M530" s="19"/>
      <c r="N530" s="19"/>
      <c r="O530" s="19"/>
      <c r="P530" s="19"/>
      <c r="Q530" s="19"/>
      <c r="R530" s="19"/>
      <c r="S530" s="19"/>
      <c r="T530" s="19"/>
      <c r="U530" s="19"/>
      <c r="V530" s="19"/>
    </row>
    <row r="531" spans="1:22" ht="16.5">
      <c r="A531" s="19"/>
      <c r="B531" s="19"/>
      <c r="C531" s="27"/>
      <c r="D531" s="19"/>
      <c r="E531" s="19"/>
      <c r="F531" s="19"/>
      <c r="G531" s="19"/>
      <c r="H531" s="19"/>
      <c r="I531" s="19"/>
      <c r="J531" s="19"/>
      <c r="K531" s="19"/>
      <c r="L531" s="19"/>
      <c r="M531" s="19"/>
      <c r="N531" s="19"/>
      <c r="O531" s="19"/>
      <c r="P531" s="19"/>
      <c r="Q531" s="19"/>
      <c r="R531" s="19"/>
      <c r="S531" s="19"/>
      <c r="T531" s="19"/>
      <c r="U531" s="19"/>
      <c r="V531" s="19"/>
    </row>
    <row r="532" spans="1:22" ht="16.5">
      <c r="A532" s="19"/>
      <c r="B532" s="19"/>
      <c r="C532" s="27"/>
      <c r="D532" s="19"/>
      <c r="E532" s="19"/>
      <c r="F532" s="19"/>
      <c r="G532" s="19"/>
      <c r="H532" s="19"/>
      <c r="I532" s="19"/>
      <c r="J532" s="19"/>
      <c r="K532" s="19"/>
      <c r="L532" s="19"/>
      <c r="M532" s="19"/>
      <c r="N532" s="19"/>
      <c r="O532" s="19"/>
      <c r="P532" s="19"/>
      <c r="Q532" s="19"/>
      <c r="R532" s="19"/>
      <c r="S532" s="19"/>
      <c r="T532" s="19"/>
      <c r="U532" s="19"/>
      <c r="V532" s="19"/>
    </row>
    <row r="533" spans="1:22" ht="16.5">
      <c r="A533" s="19"/>
      <c r="B533" s="19"/>
      <c r="C533" s="27"/>
      <c r="D533" s="19"/>
      <c r="E533" s="19"/>
      <c r="F533" s="19"/>
      <c r="G533" s="19"/>
      <c r="H533" s="19"/>
      <c r="I533" s="19"/>
      <c r="J533" s="19"/>
      <c r="K533" s="19"/>
      <c r="L533" s="19"/>
      <c r="M533" s="19"/>
      <c r="N533" s="19"/>
      <c r="O533" s="19"/>
      <c r="P533" s="19"/>
      <c r="Q533" s="19"/>
      <c r="R533" s="19"/>
      <c r="S533" s="19"/>
      <c r="T533" s="19"/>
      <c r="U533" s="19"/>
      <c r="V533" s="19"/>
    </row>
    <row r="534" spans="1:22" ht="16.5">
      <c r="A534" s="19"/>
      <c r="B534" s="19"/>
      <c r="C534" s="27"/>
      <c r="D534" s="19"/>
      <c r="E534" s="19"/>
      <c r="F534" s="19"/>
      <c r="G534" s="19"/>
      <c r="H534" s="19"/>
      <c r="I534" s="19"/>
      <c r="J534" s="19"/>
      <c r="K534" s="19"/>
      <c r="L534" s="19"/>
      <c r="M534" s="19"/>
      <c r="N534" s="19"/>
      <c r="O534" s="19"/>
      <c r="P534" s="19"/>
      <c r="Q534" s="19"/>
      <c r="R534" s="19"/>
      <c r="S534" s="19"/>
      <c r="T534" s="19"/>
      <c r="U534" s="19"/>
      <c r="V534" s="19"/>
    </row>
    <row r="535" spans="1:22" ht="16.5">
      <c r="A535" s="19"/>
      <c r="B535" s="19"/>
      <c r="C535" s="27"/>
      <c r="D535" s="19"/>
      <c r="E535" s="19"/>
      <c r="F535" s="19"/>
      <c r="G535" s="19"/>
      <c r="H535" s="19"/>
      <c r="I535" s="19"/>
      <c r="J535" s="19"/>
      <c r="K535" s="19"/>
      <c r="L535" s="19"/>
      <c r="M535" s="19"/>
      <c r="N535" s="19"/>
      <c r="O535" s="19"/>
      <c r="P535" s="19"/>
      <c r="Q535" s="19"/>
      <c r="R535" s="19"/>
      <c r="S535" s="19"/>
      <c r="T535" s="19"/>
      <c r="U535" s="19"/>
      <c r="V535" s="19"/>
    </row>
    <row r="536" spans="1:22" ht="16.5">
      <c r="A536" s="19"/>
      <c r="B536" s="19"/>
      <c r="C536" s="27"/>
      <c r="D536" s="19"/>
      <c r="E536" s="19"/>
      <c r="F536" s="19"/>
      <c r="G536" s="19"/>
      <c r="H536" s="19"/>
      <c r="I536" s="19"/>
      <c r="J536" s="19"/>
      <c r="K536" s="19"/>
      <c r="L536" s="19"/>
      <c r="M536" s="19"/>
      <c r="N536" s="19"/>
      <c r="O536" s="19"/>
      <c r="P536" s="19"/>
      <c r="Q536" s="19"/>
      <c r="R536" s="19"/>
      <c r="S536" s="19"/>
      <c r="T536" s="19"/>
      <c r="U536" s="19"/>
      <c r="V536" s="19"/>
    </row>
    <row r="537" spans="1:22" ht="16.5">
      <c r="A537" s="19"/>
      <c r="B537" s="19"/>
      <c r="C537" s="27"/>
      <c r="D537" s="19"/>
      <c r="E537" s="19"/>
      <c r="F537" s="19"/>
      <c r="G537" s="19"/>
      <c r="H537" s="19"/>
      <c r="I537" s="19"/>
      <c r="J537" s="19"/>
      <c r="K537" s="19"/>
      <c r="L537" s="19"/>
      <c r="M537" s="19"/>
      <c r="N537" s="19"/>
      <c r="O537" s="19"/>
      <c r="P537" s="19"/>
      <c r="Q537" s="19"/>
      <c r="R537" s="19"/>
      <c r="S537" s="19"/>
      <c r="T537" s="19"/>
      <c r="U537" s="19"/>
      <c r="V537" s="19"/>
    </row>
    <row r="538" spans="1:22" ht="16.5">
      <c r="A538" s="19"/>
      <c r="B538" s="19"/>
      <c r="C538" s="27"/>
      <c r="D538" s="19"/>
      <c r="E538" s="19"/>
      <c r="F538" s="19"/>
      <c r="G538" s="19"/>
      <c r="H538" s="19"/>
      <c r="I538" s="19"/>
      <c r="J538" s="19"/>
      <c r="K538" s="19"/>
      <c r="L538" s="19"/>
      <c r="M538" s="19"/>
      <c r="N538" s="19"/>
      <c r="O538" s="19"/>
      <c r="P538" s="19"/>
      <c r="Q538" s="19"/>
      <c r="R538" s="19"/>
      <c r="S538" s="19"/>
      <c r="T538" s="19"/>
      <c r="U538" s="19"/>
      <c r="V538" s="19"/>
    </row>
    <row r="539" spans="1:22" ht="16.5">
      <c r="A539" s="19"/>
      <c r="B539" s="19"/>
      <c r="C539" s="27"/>
      <c r="D539" s="19"/>
      <c r="E539" s="19"/>
      <c r="F539" s="19"/>
      <c r="G539" s="19"/>
      <c r="H539" s="19"/>
      <c r="I539" s="19"/>
      <c r="J539" s="19"/>
      <c r="K539" s="19"/>
      <c r="L539" s="19"/>
      <c r="M539" s="19"/>
      <c r="N539" s="19"/>
      <c r="O539" s="19"/>
      <c r="P539" s="19"/>
      <c r="Q539" s="19"/>
      <c r="R539" s="19"/>
      <c r="S539" s="19"/>
      <c r="T539" s="19"/>
      <c r="U539" s="19"/>
      <c r="V539" s="19"/>
    </row>
    <row r="540" spans="1:22" ht="16.5">
      <c r="A540" s="19"/>
      <c r="B540" s="19"/>
      <c r="C540" s="27"/>
      <c r="D540" s="19"/>
      <c r="E540" s="19"/>
      <c r="F540" s="19"/>
      <c r="G540" s="19"/>
      <c r="H540" s="19"/>
      <c r="I540" s="19"/>
      <c r="J540" s="19"/>
      <c r="K540" s="19"/>
      <c r="L540" s="19"/>
      <c r="M540" s="19"/>
      <c r="N540" s="19"/>
      <c r="O540" s="19"/>
      <c r="P540" s="19"/>
      <c r="Q540" s="19"/>
      <c r="R540" s="19"/>
      <c r="S540" s="19"/>
      <c r="T540" s="19"/>
      <c r="U540" s="19"/>
      <c r="V540" s="19"/>
    </row>
    <row r="541" spans="1:22" ht="16.5">
      <c r="A541" s="19"/>
      <c r="B541" s="19"/>
      <c r="C541" s="27"/>
      <c r="D541" s="19"/>
      <c r="E541" s="19"/>
      <c r="F541" s="19"/>
      <c r="G541" s="19"/>
      <c r="H541" s="19"/>
      <c r="I541" s="19"/>
      <c r="J541" s="19"/>
      <c r="K541" s="19"/>
      <c r="L541" s="19"/>
      <c r="M541" s="19"/>
      <c r="N541" s="19"/>
      <c r="O541" s="19"/>
      <c r="P541" s="19"/>
      <c r="Q541" s="19"/>
      <c r="R541" s="19"/>
      <c r="S541" s="19"/>
      <c r="T541" s="19"/>
      <c r="U541" s="19"/>
      <c r="V541" s="19"/>
    </row>
    <row r="542" spans="1:22" ht="16.5">
      <c r="A542" s="19"/>
      <c r="B542" s="19"/>
      <c r="C542" s="27"/>
      <c r="D542" s="19"/>
      <c r="E542" s="19"/>
      <c r="F542" s="19"/>
      <c r="G542" s="19"/>
      <c r="H542" s="19"/>
      <c r="I542" s="19"/>
      <c r="J542" s="19"/>
      <c r="K542" s="19"/>
      <c r="L542" s="19"/>
      <c r="M542" s="19"/>
      <c r="N542" s="19"/>
      <c r="O542" s="19"/>
      <c r="P542" s="19"/>
      <c r="Q542" s="19"/>
      <c r="R542" s="19"/>
      <c r="S542" s="19"/>
      <c r="T542" s="19"/>
      <c r="U542" s="19"/>
      <c r="V542" s="19"/>
    </row>
    <row r="543" spans="1:22" ht="16.5">
      <c r="A543" s="19"/>
      <c r="B543" s="19"/>
      <c r="C543" s="27"/>
      <c r="D543" s="19"/>
      <c r="E543" s="19"/>
      <c r="F543" s="19"/>
      <c r="G543" s="19"/>
      <c r="H543" s="19"/>
      <c r="I543" s="19"/>
      <c r="J543" s="19"/>
      <c r="K543" s="19"/>
      <c r="L543" s="19"/>
      <c r="M543" s="19"/>
      <c r="N543" s="19"/>
      <c r="O543" s="19"/>
      <c r="P543" s="19"/>
      <c r="Q543" s="19"/>
      <c r="R543" s="19"/>
      <c r="S543" s="19"/>
      <c r="T543" s="19"/>
      <c r="U543" s="19"/>
      <c r="V543" s="19"/>
    </row>
    <row r="544" spans="1:22" ht="16.5">
      <c r="A544" s="19"/>
      <c r="B544" s="19"/>
      <c r="C544" s="27"/>
      <c r="D544" s="19"/>
      <c r="E544" s="19"/>
      <c r="F544" s="19"/>
      <c r="G544" s="19"/>
      <c r="H544" s="19"/>
      <c r="I544" s="19"/>
      <c r="J544" s="19"/>
      <c r="K544" s="19"/>
      <c r="L544" s="19"/>
      <c r="M544" s="19"/>
      <c r="N544" s="19"/>
      <c r="O544" s="19"/>
      <c r="P544" s="19"/>
      <c r="Q544" s="19"/>
      <c r="R544" s="19"/>
      <c r="S544" s="19"/>
      <c r="T544" s="19"/>
      <c r="U544" s="19"/>
      <c r="V544" s="19"/>
    </row>
    <row r="545" spans="1:22" ht="16.5">
      <c r="A545" s="19"/>
      <c r="B545" s="19"/>
      <c r="C545" s="27"/>
      <c r="D545" s="19"/>
      <c r="E545" s="19"/>
      <c r="F545" s="19"/>
      <c r="G545" s="19"/>
      <c r="H545" s="19"/>
      <c r="I545" s="19"/>
      <c r="J545" s="19"/>
      <c r="K545" s="19"/>
      <c r="L545" s="19"/>
      <c r="M545" s="19"/>
      <c r="N545" s="19"/>
      <c r="O545" s="19"/>
      <c r="P545" s="19"/>
      <c r="Q545" s="19"/>
      <c r="R545" s="19"/>
      <c r="S545" s="19"/>
      <c r="T545" s="19"/>
      <c r="U545" s="19"/>
      <c r="V545" s="19"/>
    </row>
    <row r="546" spans="1:22" ht="16.5">
      <c r="A546" s="19"/>
      <c r="B546" s="19"/>
      <c r="C546" s="27"/>
      <c r="D546" s="19"/>
      <c r="E546" s="19"/>
      <c r="F546" s="19"/>
      <c r="G546" s="19"/>
      <c r="H546" s="19"/>
      <c r="I546" s="19"/>
      <c r="J546" s="19"/>
      <c r="K546" s="19"/>
      <c r="L546" s="19"/>
      <c r="M546" s="19"/>
      <c r="N546" s="19"/>
      <c r="O546" s="19"/>
      <c r="P546" s="19"/>
      <c r="Q546" s="19"/>
      <c r="R546" s="19"/>
      <c r="S546" s="19"/>
      <c r="T546" s="19"/>
      <c r="U546" s="19"/>
      <c r="V546" s="19"/>
    </row>
    <row r="547" spans="1:22" ht="16.5">
      <c r="A547" s="19"/>
      <c r="B547" s="19"/>
      <c r="C547" s="27"/>
      <c r="D547" s="19"/>
      <c r="E547" s="19"/>
      <c r="F547" s="19"/>
      <c r="G547" s="19"/>
      <c r="H547" s="19"/>
      <c r="I547" s="19"/>
      <c r="J547" s="19"/>
      <c r="K547" s="19"/>
      <c r="L547" s="19"/>
      <c r="M547" s="19"/>
      <c r="N547" s="19"/>
      <c r="O547" s="19"/>
      <c r="P547" s="19"/>
      <c r="Q547" s="19"/>
      <c r="R547" s="19"/>
      <c r="S547" s="19"/>
      <c r="T547" s="19"/>
      <c r="U547" s="19"/>
      <c r="V547" s="19"/>
    </row>
    <row r="548" spans="1:22" ht="16.5">
      <c r="A548" s="19"/>
      <c r="B548" s="19"/>
      <c r="C548" s="27"/>
      <c r="D548" s="19"/>
      <c r="E548" s="19"/>
      <c r="F548" s="19"/>
      <c r="G548" s="19"/>
      <c r="H548" s="19"/>
      <c r="I548" s="19"/>
      <c r="J548" s="19"/>
      <c r="K548" s="19"/>
      <c r="L548" s="19"/>
      <c r="M548" s="19"/>
      <c r="N548" s="19"/>
      <c r="O548" s="19"/>
      <c r="P548" s="19"/>
      <c r="Q548" s="19"/>
      <c r="R548" s="19"/>
      <c r="S548" s="19"/>
      <c r="T548" s="19"/>
      <c r="U548" s="19"/>
      <c r="V548" s="19"/>
    </row>
    <row r="549" spans="1:22" ht="16.5">
      <c r="A549" s="19"/>
      <c r="B549" s="19"/>
      <c r="C549" s="27"/>
      <c r="D549" s="19"/>
      <c r="E549" s="19"/>
      <c r="F549" s="19"/>
      <c r="G549" s="19"/>
      <c r="H549" s="19"/>
      <c r="I549" s="19"/>
      <c r="J549" s="19"/>
      <c r="K549" s="19"/>
      <c r="L549" s="19"/>
      <c r="M549" s="19"/>
      <c r="N549" s="19"/>
      <c r="O549" s="19"/>
      <c r="P549" s="19"/>
      <c r="Q549" s="19"/>
      <c r="R549" s="19"/>
      <c r="S549" s="19"/>
      <c r="T549" s="19"/>
      <c r="U549" s="19"/>
      <c r="V549" s="19"/>
    </row>
    <row r="550" spans="1:22" ht="16.5">
      <c r="A550" s="19"/>
      <c r="B550" s="19"/>
      <c r="C550" s="27"/>
      <c r="D550" s="19"/>
      <c r="E550" s="19"/>
      <c r="F550" s="19"/>
      <c r="G550" s="19"/>
      <c r="H550" s="19"/>
      <c r="I550" s="19"/>
      <c r="J550" s="19"/>
      <c r="K550" s="19"/>
      <c r="L550" s="19"/>
      <c r="M550" s="19"/>
      <c r="N550" s="19"/>
      <c r="O550" s="19"/>
      <c r="P550" s="19"/>
      <c r="Q550" s="19"/>
      <c r="R550" s="19"/>
      <c r="S550" s="19"/>
      <c r="T550" s="19"/>
      <c r="U550" s="19"/>
      <c r="V550" s="19"/>
    </row>
    <row r="551" spans="1:22" ht="16.5">
      <c r="A551" s="19"/>
      <c r="B551" s="19"/>
      <c r="C551" s="27"/>
      <c r="D551" s="19"/>
      <c r="E551" s="19"/>
      <c r="F551" s="19"/>
      <c r="G551" s="19"/>
      <c r="H551" s="19"/>
      <c r="I551" s="19"/>
      <c r="J551" s="19"/>
      <c r="K551" s="19"/>
      <c r="L551" s="19"/>
      <c r="M551" s="19"/>
      <c r="N551" s="19"/>
      <c r="O551" s="19"/>
      <c r="P551" s="19"/>
      <c r="Q551" s="19"/>
      <c r="R551" s="19"/>
      <c r="S551" s="19"/>
      <c r="T551" s="19"/>
      <c r="U551" s="19"/>
      <c r="V551" s="19"/>
    </row>
    <row r="552" spans="1:22" ht="16.5">
      <c r="A552" s="19"/>
      <c r="B552" s="19"/>
      <c r="C552" s="27"/>
      <c r="D552" s="19"/>
      <c r="E552" s="19"/>
      <c r="F552" s="19"/>
      <c r="G552" s="19"/>
      <c r="H552" s="19"/>
      <c r="I552" s="19"/>
      <c r="J552" s="19"/>
      <c r="K552" s="19"/>
      <c r="L552" s="19"/>
      <c r="M552" s="19"/>
      <c r="N552" s="19"/>
      <c r="O552" s="19"/>
      <c r="P552" s="19"/>
      <c r="Q552" s="19"/>
      <c r="R552" s="19"/>
      <c r="S552" s="19"/>
      <c r="T552" s="19"/>
      <c r="U552" s="19"/>
      <c r="V552" s="19"/>
    </row>
    <row r="553" spans="1:22" ht="16.5">
      <c r="A553" s="19"/>
      <c r="B553" s="19"/>
      <c r="C553" s="27"/>
      <c r="D553" s="19"/>
      <c r="E553" s="19"/>
      <c r="F553" s="19"/>
      <c r="G553" s="19"/>
      <c r="H553" s="19"/>
      <c r="I553" s="19"/>
      <c r="J553" s="19"/>
      <c r="K553" s="19"/>
      <c r="L553" s="19"/>
      <c r="M553" s="19"/>
      <c r="N553" s="19"/>
      <c r="O553" s="19"/>
      <c r="P553" s="19"/>
      <c r="Q553" s="19"/>
      <c r="R553" s="19"/>
      <c r="S553" s="19"/>
      <c r="T553" s="19"/>
      <c r="U553" s="19"/>
      <c r="V553" s="19"/>
    </row>
    <row r="554" spans="1:22" ht="16.5">
      <c r="A554" s="19"/>
      <c r="B554" s="19"/>
      <c r="C554" s="27"/>
      <c r="D554" s="19"/>
      <c r="E554" s="19"/>
      <c r="F554" s="19"/>
      <c r="G554" s="19"/>
      <c r="H554" s="19"/>
      <c r="I554" s="19"/>
      <c r="J554" s="19"/>
      <c r="K554" s="19"/>
      <c r="L554" s="19"/>
      <c r="M554" s="19"/>
      <c r="N554" s="19"/>
      <c r="O554" s="19"/>
      <c r="P554" s="19"/>
      <c r="Q554" s="19"/>
      <c r="R554" s="19"/>
      <c r="S554" s="19"/>
      <c r="T554" s="19"/>
      <c r="U554" s="19"/>
      <c r="V554" s="19"/>
    </row>
    <row r="555" spans="1:22" ht="16.5">
      <c r="A555" s="19"/>
      <c r="B555" s="19"/>
      <c r="C555" s="27"/>
      <c r="D555" s="19"/>
      <c r="E555" s="19"/>
      <c r="F555" s="19"/>
      <c r="G555" s="19"/>
      <c r="H555" s="19"/>
      <c r="I555" s="19"/>
      <c r="J555" s="19"/>
      <c r="K555" s="19"/>
      <c r="L555" s="19"/>
      <c r="M555" s="19"/>
      <c r="N555" s="19"/>
      <c r="O555" s="19"/>
      <c r="P555" s="19"/>
      <c r="Q555" s="19"/>
      <c r="R555" s="19"/>
      <c r="S555" s="19"/>
      <c r="T555" s="19"/>
      <c r="U555" s="19"/>
      <c r="V555" s="19"/>
    </row>
    <row r="556" spans="1:22" ht="16.5">
      <c r="A556" s="19"/>
      <c r="B556" s="19"/>
      <c r="C556" s="27"/>
      <c r="D556" s="19"/>
      <c r="E556" s="19"/>
      <c r="F556" s="19"/>
      <c r="G556" s="19"/>
      <c r="H556" s="19"/>
      <c r="I556" s="19"/>
      <c r="J556" s="19"/>
      <c r="K556" s="19"/>
      <c r="L556" s="19"/>
      <c r="M556" s="19"/>
      <c r="N556" s="19"/>
      <c r="O556" s="19"/>
      <c r="P556" s="19"/>
      <c r="Q556" s="19"/>
      <c r="R556" s="19"/>
      <c r="S556" s="19"/>
      <c r="T556" s="19"/>
      <c r="U556" s="19"/>
      <c r="V556" s="19"/>
    </row>
    <row r="557" spans="1:22" ht="16.5">
      <c r="A557" s="19"/>
      <c r="B557" s="19"/>
      <c r="C557" s="27"/>
      <c r="D557" s="19"/>
      <c r="E557" s="19"/>
      <c r="F557" s="19"/>
      <c r="G557" s="19"/>
      <c r="H557" s="19"/>
      <c r="I557" s="19"/>
      <c r="J557" s="19"/>
      <c r="K557" s="19"/>
      <c r="L557" s="19"/>
      <c r="M557" s="19"/>
      <c r="N557" s="19"/>
      <c r="O557" s="19"/>
      <c r="P557" s="19"/>
      <c r="Q557" s="19"/>
      <c r="R557" s="19"/>
      <c r="S557" s="19"/>
      <c r="T557" s="19"/>
      <c r="U557" s="19"/>
      <c r="V557" s="19"/>
    </row>
    <row r="558" spans="1:22" ht="16.5">
      <c r="A558" s="19"/>
      <c r="B558" s="19"/>
      <c r="C558" s="27"/>
      <c r="D558" s="19"/>
      <c r="E558" s="19"/>
      <c r="F558" s="19"/>
      <c r="G558" s="19"/>
      <c r="H558" s="19"/>
      <c r="I558" s="19"/>
      <c r="J558" s="19"/>
      <c r="K558" s="19"/>
      <c r="L558" s="19"/>
      <c r="M558" s="19"/>
      <c r="N558" s="19"/>
      <c r="O558" s="19"/>
      <c r="P558" s="19"/>
      <c r="Q558" s="19"/>
      <c r="R558" s="19"/>
      <c r="S558" s="19"/>
      <c r="T558" s="19"/>
      <c r="U558" s="19"/>
      <c r="V558" s="19"/>
    </row>
    <row r="559" spans="1:22" ht="16.5">
      <c r="A559" s="19"/>
      <c r="B559" s="19"/>
      <c r="C559" s="27"/>
      <c r="D559" s="19"/>
      <c r="E559" s="19"/>
      <c r="F559" s="19"/>
      <c r="G559" s="19"/>
      <c r="H559" s="19"/>
      <c r="I559" s="19"/>
      <c r="J559" s="19"/>
      <c r="K559" s="19"/>
      <c r="L559" s="19"/>
      <c r="M559" s="19"/>
      <c r="N559" s="19"/>
      <c r="O559" s="19"/>
      <c r="P559" s="19"/>
      <c r="Q559" s="19"/>
      <c r="R559" s="19"/>
      <c r="S559" s="19"/>
      <c r="T559" s="19"/>
      <c r="U559" s="19"/>
      <c r="V559" s="19"/>
    </row>
    <row r="560" spans="1:22" ht="16.5">
      <c r="A560" s="19"/>
      <c r="B560" s="19"/>
      <c r="C560" s="27"/>
      <c r="D560" s="19"/>
      <c r="E560" s="19"/>
      <c r="F560" s="19"/>
      <c r="G560" s="19"/>
      <c r="H560" s="19"/>
      <c r="I560" s="19"/>
      <c r="J560" s="19"/>
      <c r="K560" s="19"/>
      <c r="L560" s="19"/>
      <c r="M560" s="19"/>
      <c r="N560" s="19"/>
      <c r="O560" s="19"/>
      <c r="P560" s="19"/>
      <c r="Q560" s="19"/>
      <c r="R560" s="19"/>
      <c r="S560" s="19"/>
      <c r="T560" s="19"/>
      <c r="U560" s="19"/>
      <c r="V560" s="19"/>
    </row>
    <row r="561" spans="1:22" ht="16.5">
      <c r="A561" s="19"/>
      <c r="B561" s="19"/>
      <c r="C561" s="27"/>
      <c r="D561" s="19"/>
      <c r="E561" s="19"/>
      <c r="F561" s="19"/>
      <c r="G561" s="19"/>
      <c r="H561" s="19"/>
      <c r="I561" s="19"/>
      <c r="J561" s="19"/>
      <c r="K561" s="19"/>
      <c r="L561" s="19"/>
      <c r="M561" s="19"/>
      <c r="N561" s="19"/>
      <c r="O561" s="19"/>
      <c r="P561" s="19"/>
      <c r="Q561" s="19"/>
      <c r="R561" s="19"/>
      <c r="S561" s="19"/>
      <c r="T561" s="19"/>
      <c r="U561" s="19"/>
      <c r="V561" s="19"/>
    </row>
    <row r="562" spans="1:22" ht="16.5">
      <c r="A562" s="19"/>
      <c r="B562" s="19"/>
      <c r="C562" s="27"/>
      <c r="D562" s="19"/>
      <c r="E562" s="19"/>
      <c r="F562" s="19"/>
      <c r="G562" s="19"/>
      <c r="H562" s="19"/>
      <c r="I562" s="19"/>
      <c r="J562" s="19"/>
      <c r="K562" s="19"/>
      <c r="L562" s="19"/>
      <c r="M562" s="19"/>
      <c r="N562" s="19"/>
      <c r="O562" s="19"/>
      <c r="P562" s="19"/>
      <c r="Q562" s="19"/>
      <c r="R562" s="19"/>
      <c r="S562" s="19"/>
      <c r="T562" s="19"/>
      <c r="U562" s="19"/>
      <c r="V562" s="19"/>
    </row>
    <row r="563" spans="1:22" ht="16.5">
      <c r="A563" s="19"/>
      <c r="B563" s="19"/>
      <c r="C563" s="27"/>
      <c r="D563" s="19"/>
      <c r="E563" s="19"/>
      <c r="F563" s="19"/>
      <c r="G563" s="19"/>
      <c r="H563" s="19"/>
      <c r="I563" s="19"/>
      <c r="J563" s="19"/>
      <c r="K563" s="19"/>
      <c r="L563" s="19"/>
      <c r="M563" s="19"/>
      <c r="N563" s="19"/>
      <c r="O563" s="19"/>
      <c r="P563" s="19"/>
      <c r="Q563" s="19"/>
      <c r="R563" s="19"/>
      <c r="S563" s="19"/>
      <c r="T563" s="19"/>
      <c r="U563" s="19"/>
      <c r="V563" s="19"/>
    </row>
    <row r="564" spans="1:22" ht="16.5">
      <c r="A564" s="19"/>
      <c r="B564" s="19"/>
      <c r="C564" s="27"/>
      <c r="D564" s="19"/>
      <c r="E564" s="19"/>
      <c r="F564" s="19"/>
      <c r="G564" s="19"/>
      <c r="H564" s="19"/>
      <c r="I564" s="19"/>
      <c r="J564" s="19"/>
      <c r="K564" s="19"/>
      <c r="L564" s="19"/>
      <c r="M564" s="19"/>
      <c r="N564" s="19"/>
      <c r="O564" s="19"/>
      <c r="P564" s="19"/>
      <c r="Q564" s="19"/>
      <c r="R564" s="19"/>
      <c r="S564" s="19"/>
      <c r="T564" s="19"/>
      <c r="U564" s="19"/>
      <c r="V564" s="19"/>
    </row>
    <row r="565" spans="1:22" ht="16.5">
      <c r="A565" s="19"/>
      <c r="B565" s="19"/>
      <c r="C565" s="27"/>
      <c r="D565" s="19"/>
      <c r="E565" s="19"/>
      <c r="F565" s="19"/>
      <c r="G565" s="19"/>
      <c r="H565" s="19"/>
      <c r="I565" s="19"/>
      <c r="J565" s="19"/>
      <c r="K565" s="19"/>
      <c r="L565" s="19"/>
      <c r="M565" s="19"/>
      <c r="N565" s="19"/>
      <c r="O565" s="19"/>
      <c r="P565" s="19"/>
      <c r="Q565" s="19"/>
      <c r="R565" s="19"/>
      <c r="S565" s="19"/>
      <c r="T565" s="19"/>
      <c r="U565" s="19"/>
      <c r="V565" s="19"/>
    </row>
    <row r="566" spans="1:22" ht="16.5">
      <c r="A566" s="19"/>
      <c r="B566" s="19"/>
      <c r="C566" s="27"/>
      <c r="D566" s="19"/>
      <c r="E566" s="19"/>
      <c r="F566" s="19"/>
      <c r="G566" s="19"/>
      <c r="H566" s="19"/>
      <c r="I566" s="19"/>
      <c r="J566" s="19"/>
      <c r="K566" s="19"/>
      <c r="L566" s="19"/>
      <c r="M566" s="19"/>
      <c r="N566" s="19"/>
      <c r="O566" s="19"/>
      <c r="P566" s="19"/>
      <c r="Q566" s="19"/>
      <c r="R566" s="19"/>
      <c r="S566" s="19"/>
      <c r="T566" s="19"/>
      <c r="U566" s="19"/>
      <c r="V566" s="19"/>
    </row>
    <row r="567" spans="1:22" ht="16.5">
      <c r="A567" s="19"/>
      <c r="B567" s="19"/>
      <c r="C567" s="27"/>
      <c r="D567" s="19"/>
      <c r="E567" s="19"/>
      <c r="F567" s="19"/>
      <c r="G567" s="19"/>
      <c r="H567" s="19"/>
      <c r="I567" s="19"/>
      <c r="J567" s="19"/>
      <c r="K567" s="19"/>
      <c r="L567" s="19"/>
      <c r="M567" s="19"/>
      <c r="N567" s="19"/>
      <c r="O567" s="19"/>
      <c r="P567" s="19"/>
      <c r="Q567" s="19"/>
      <c r="R567" s="19"/>
      <c r="S567" s="19"/>
      <c r="T567" s="19"/>
      <c r="U567" s="19"/>
      <c r="V567" s="19"/>
    </row>
    <row r="568" spans="1:22" ht="16.5">
      <c r="A568" s="19"/>
      <c r="B568" s="19"/>
      <c r="C568" s="27"/>
      <c r="D568" s="19"/>
      <c r="E568" s="19"/>
      <c r="F568" s="19"/>
      <c r="G568" s="19"/>
      <c r="H568" s="19"/>
      <c r="I568" s="19"/>
      <c r="J568" s="19"/>
      <c r="K568" s="19"/>
      <c r="L568" s="19"/>
      <c r="M568" s="19"/>
      <c r="N568" s="19"/>
      <c r="O568" s="19"/>
      <c r="P568" s="19"/>
      <c r="Q568" s="19"/>
      <c r="R568" s="19"/>
      <c r="S568" s="19"/>
      <c r="T568" s="19"/>
      <c r="U568" s="19"/>
      <c r="V568" s="19"/>
    </row>
    <row r="569" spans="1:22" ht="16.5">
      <c r="A569" s="19"/>
      <c r="B569" s="19"/>
      <c r="C569" s="27"/>
      <c r="D569" s="19"/>
      <c r="E569" s="19"/>
      <c r="F569" s="19"/>
      <c r="G569" s="19"/>
      <c r="H569" s="19"/>
      <c r="I569" s="19"/>
      <c r="J569" s="19"/>
      <c r="K569" s="19"/>
      <c r="L569" s="19"/>
      <c r="M569" s="19"/>
      <c r="N569" s="19"/>
      <c r="O569" s="19"/>
      <c r="P569" s="19"/>
      <c r="Q569" s="19"/>
      <c r="R569" s="19"/>
      <c r="S569" s="19"/>
      <c r="T569" s="19"/>
      <c r="U569" s="19"/>
      <c r="V569" s="19"/>
    </row>
    <row r="570" spans="1:22" ht="16.5">
      <c r="A570" s="19"/>
      <c r="B570" s="19"/>
      <c r="C570" s="27"/>
      <c r="D570" s="19"/>
      <c r="E570" s="19"/>
      <c r="F570" s="19"/>
      <c r="G570" s="19"/>
      <c r="H570" s="19"/>
      <c r="I570" s="19"/>
      <c r="J570" s="19"/>
      <c r="K570" s="19"/>
      <c r="L570" s="19"/>
      <c r="M570" s="19"/>
      <c r="N570" s="19"/>
      <c r="O570" s="19"/>
      <c r="P570" s="19"/>
      <c r="Q570" s="19"/>
      <c r="R570" s="19"/>
      <c r="S570" s="19"/>
      <c r="T570" s="19"/>
      <c r="U570" s="19"/>
      <c r="V570" s="19"/>
    </row>
    <row r="571" spans="1:22" ht="16.5">
      <c r="A571" s="19"/>
      <c r="B571" s="19"/>
      <c r="C571" s="27"/>
      <c r="D571" s="19"/>
      <c r="E571" s="19"/>
      <c r="F571" s="19"/>
      <c r="G571" s="19"/>
      <c r="H571" s="19"/>
      <c r="I571" s="19"/>
      <c r="J571" s="19"/>
      <c r="K571" s="19"/>
      <c r="L571" s="19"/>
      <c r="M571" s="19"/>
      <c r="N571" s="19"/>
      <c r="O571" s="19"/>
      <c r="P571" s="19"/>
      <c r="Q571" s="19"/>
      <c r="R571" s="19"/>
      <c r="S571" s="19"/>
      <c r="T571" s="19"/>
      <c r="U571" s="19"/>
      <c r="V571" s="19"/>
    </row>
    <row r="572" spans="1:22" ht="16.5">
      <c r="A572" s="19"/>
      <c r="B572" s="19"/>
      <c r="C572" s="27"/>
      <c r="D572" s="19"/>
      <c r="E572" s="19"/>
      <c r="F572" s="19"/>
      <c r="G572" s="19"/>
      <c r="H572" s="19"/>
      <c r="I572" s="19"/>
      <c r="J572" s="19"/>
      <c r="K572" s="19"/>
      <c r="L572" s="19"/>
      <c r="M572" s="19"/>
      <c r="N572" s="19"/>
      <c r="O572" s="19"/>
      <c r="P572" s="19"/>
      <c r="Q572" s="19"/>
      <c r="R572" s="19"/>
      <c r="S572" s="19"/>
      <c r="T572" s="19"/>
      <c r="U572" s="19"/>
      <c r="V572" s="19"/>
    </row>
    <row r="573" spans="1:22" ht="16.5">
      <c r="A573" s="19"/>
      <c r="B573" s="19"/>
      <c r="C573" s="27"/>
      <c r="D573" s="19"/>
      <c r="E573" s="19"/>
      <c r="F573" s="19"/>
      <c r="G573" s="19"/>
      <c r="H573" s="19"/>
      <c r="I573" s="19"/>
      <c r="J573" s="19"/>
      <c r="K573" s="19"/>
      <c r="L573" s="19"/>
      <c r="M573" s="19"/>
      <c r="N573" s="19"/>
      <c r="O573" s="19"/>
      <c r="P573" s="19"/>
      <c r="Q573" s="19"/>
      <c r="R573" s="19"/>
      <c r="S573" s="19"/>
      <c r="T573" s="19"/>
      <c r="U573" s="19"/>
      <c r="V573" s="19"/>
    </row>
    <row r="574" spans="1:22" ht="16.5">
      <c r="A574" s="19"/>
      <c r="B574" s="19"/>
      <c r="C574" s="27"/>
      <c r="D574" s="19"/>
      <c r="E574" s="19"/>
      <c r="F574" s="19"/>
      <c r="G574" s="19"/>
      <c r="H574" s="19"/>
      <c r="I574" s="19"/>
      <c r="J574" s="19"/>
      <c r="K574" s="19"/>
      <c r="L574" s="19"/>
      <c r="M574" s="19"/>
      <c r="N574" s="19"/>
      <c r="O574" s="19"/>
      <c r="P574" s="19"/>
      <c r="Q574" s="19"/>
      <c r="R574" s="19"/>
      <c r="S574" s="19"/>
      <c r="T574" s="19"/>
      <c r="U574" s="19"/>
      <c r="V574" s="19"/>
    </row>
    <row r="575" spans="1:22" ht="16.5">
      <c r="A575" s="19"/>
      <c r="B575" s="19"/>
      <c r="C575" s="27"/>
      <c r="D575" s="19"/>
      <c r="E575" s="19"/>
      <c r="F575" s="19"/>
      <c r="G575" s="19"/>
      <c r="H575" s="19"/>
      <c r="I575" s="19"/>
      <c r="J575" s="19"/>
      <c r="K575" s="19"/>
      <c r="L575" s="19"/>
      <c r="M575" s="19"/>
      <c r="N575" s="19"/>
      <c r="O575" s="19"/>
      <c r="P575" s="19"/>
      <c r="Q575" s="19"/>
      <c r="R575" s="19"/>
      <c r="S575" s="19"/>
      <c r="T575" s="19"/>
      <c r="U575" s="19"/>
      <c r="V575" s="19"/>
    </row>
    <row r="576" spans="1:22" ht="16.5">
      <c r="A576" s="19"/>
      <c r="B576" s="19"/>
      <c r="C576" s="27"/>
      <c r="D576" s="19"/>
      <c r="E576" s="19"/>
      <c r="F576" s="19"/>
      <c r="G576" s="19"/>
      <c r="H576" s="19"/>
      <c r="I576" s="19"/>
      <c r="J576" s="19"/>
      <c r="K576" s="19"/>
      <c r="L576" s="19"/>
      <c r="M576" s="19"/>
      <c r="N576" s="19"/>
      <c r="O576" s="19"/>
      <c r="P576" s="19"/>
      <c r="Q576" s="19"/>
      <c r="R576" s="19"/>
      <c r="S576" s="19"/>
      <c r="T576" s="19"/>
      <c r="U576" s="19"/>
      <c r="V576" s="19"/>
    </row>
    <row r="577" spans="1:22" ht="16.5">
      <c r="A577" s="19"/>
      <c r="B577" s="19"/>
      <c r="C577" s="27"/>
      <c r="D577" s="19"/>
      <c r="E577" s="19"/>
      <c r="F577" s="19"/>
      <c r="G577" s="19"/>
      <c r="H577" s="19"/>
      <c r="I577" s="19"/>
      <c r="J577" s="19"/>
      <c r="K577" s="19"/>
      <c r="L577" s="19"/>
      <c r="M577" s="19"/>
      <c r="N577" s="19"/>
      <c r="O577" s="19"/>
      <c r="P577" s="19"/>
      <c r="Q577" s="19"/>
      <c r="R577" s="19"/>
      <c r="S577" s="19"/>
      <c r="T577" s="19"/>
      <c r="U577" s="19"/>
      <c r="V577" s="19"/>
    </row>
    <row r="578" spans="1:22" ht="16.5">
      <c r="A578" s="19"/>
      <c r="B578" s="19"/>
      <c r="C578" s="27"/>
      <c r="D578" s="19"/>
      <c r="E578" s="19"/>
      <c r="F578" s="19"/>
      <c r="G578" s="19"/>
      <c r="H578" s="19"/>
      <c r="I578" s="19"/>
      <c r="J578" s="19"/>
      <c r="K578" s="19"/>
      <c r="L578" s="19"/>
      <c r="M578" s="19"/>
      <c r="N578" s="19"/>
      <c r="O578" s="19"/>
      <c r="P578" s="19"/>
      <c r="Q578" s="19"/>
      <c r="R578" s="19"/>
      <c r="S578" s="19"/>
      <c r="T578" s="19"/>
      <c r="U578" s="19"/>
      <c r="V578" s="19"/>
    </row>
    <row r="579" spans="1:22" ht="16.5">
      <c r="A579" s="19"/>
      <c r="B579" s="19"/>
      <c r="C579" s="27"/>
      <c r="D579" s="19"/>
      <c r="E579" s="19"/>
      <c r="F579" s="19"/>
      <c r="G579" s="19"/>
      <c r="H579" s="19"/>
      <c r="I579" s="19"/>
      <c r="J579" s="19"/>
      <c r="K579" s="19"/>
      <c r="L579" s="19"/>
      <c r="M579" s="19"/>
      <c r="N579" s="19"/>
      <c r="O579" s="19"/>
      <c r="P579" s="19"/>
      <c r="Q579" s="19"/>
      <c r="R579" s="19"/>
      <c r="S579" s="19"/>
      <c r="T579" s="19"/>
      <c r="U579" s="19"/>
      <c r="V579" s="19"/>
    </row>
    <row r="580" spans="1:22" ht="16.5">
      <c r="A580" s="19"/>
      <c r="B580" s="19"/>
      <c r="C580" s="27"/>
      <c r="D580" s="19"/>
      <c r="E580" s="19"/>
      <c r="F580" s="19"/>
      <c r="G580" s="19"/>
      <c r="H580" s="19"/>
      <c r="I580" s="19"/>
      <c r="J580" s="19"/>
      <c r="K580" s="19"/>
      <c r="L580" s="19"/>
      <c r="M580" s="19"/>
      <c r="N580" s="19"/>
      <c r="O580" s="19"/>
      <c r="P580" s="19"/>
      <c r="Q580" s="19"/>
      <c r="R580" s="19"/>
      <c r="S580" s="19"/>
      <c r="T580" s="19"/>
      <c r="U580" s="19"/>
      <c r="V580" s="19"/>
    </row>
    <row r="581" spans="1:22" ht="16.5">
      <c r="A581" s="19"/>
      <c r="B581" s="19"/>
      <c r="C581" s="27"/>
      <c r="D581" s="19"/>
      <c r="E581" s="19"/>
      <c r="F581" s="19"/>
      <c r="G581" s="19"/>
      <c r="H581" s="19"/>
      <c r="I581" s="19"/>
      <c r="J581" s="19"/>
      <c r="K581" s="19"/>
      <c r="L581" s="19"/>
      <c r="M581" s="19"/>
      <c r="N581" s="19"/>
      <c r="O581" s="19"/>
      <c r="P581" s="19"/>
      <c r="Q581" s="19"/>
      <c r="R581" s="19"/>
      <c r="S581" s="19"/>
      <c r="T581" s="19"/>
      <c r="U581" s="19"/>
      <c r="V581" s="19"/>
    </row>
    <row r="582" spans="1:22" ht="16.5">
      <c r="A582" s="19"/>
      <c r="B582" s="19"/>
      <c r="C582" s="27"/>
      <c r="D582" s="19"/>
      <c r="E582" s="19"/>
      <c r="F582" s="19"/>
      <c r="G582" s="19"/>
      <c r="H582" s="19"/>
      <c r="I582" s="19"/>
      <c r="J582" s="19"/>
      <c r="K582" s="19"/>
      <c r="L582" s="19"/>
      <c r="M582" s="19"/>
      <c r="N582" s="19"/>
      <c r="O582" s="19"/>
      <c r="P582" s="19"/>
      <c r="Q582" s="19"/>
      <c r="R582" s="19"/>
      <c r="S582" s="19"/>
      <c r="T582" s="19"/>
      <c r="U582" s="19"/>
      <c r="V582" s="19"/>
    </row>
    <row r="583" spans="1:22" ht="16.5">
      <c r="A583" s="19"/>
      <c r="B583" s="19"/>
      <c r="C583" s="27"/>
      <c r="D583" s="19"/>
      <c r="E583" s="19"/>
      <c r="F583" s="19"/>
      <c r="G583" s="19"/>
      <c r="H583" s="19"/>
      <c r="I583" s="19"/>
      <c r="J583" s="19"/>
      <c r="K583" s="19"/>
      <c r="L583" s="19"/>
      <c r="M583" s="19"/>
      <c r="N583" s="19"/>
      <c r="O583" s="19"/>
      <c r="P583" s="19"/>
      <c r="Q583" s="19"/>
      <c r="R583" s="19"/>
      <c r="S583" s="19"/>
      <c r="T583" s="19"/>
      <c r="U583" s="19"/>
      <c r="V583" s="19"/>
    </row>
    <row r="584" spans="1:22" ht="16.5">
      <c r="A584" s="19"/>
      <c r="B584" s="19"/>
      <c r="C584" s="27"/>
      <c r="D584" s="19"/>
      <c r="E584" s="19"/>
      <c r="F584" s="19"/>
      <c r="G584" s="19"/>
      <c r="H584" s="19"/>
      <c r="I584" s="19"/>
      <c r="J584" s="19"/>
      <c r="K584" s="19"/>
      <c r="L584" s="19"/>
      <c r="M584" s="19"/>
      <c r="N584" s="19"/>
      <c r="O584" s="19"/>
      <c r="P584" s="19"/>
      <c r="Q584" s="19"/>
      <c r="R584" s="19"/>
      <c r="S584" s="19"/>
      <c r="T584" s="19"/>
      <c r="U584" s="19"/>
      <c r="V584" s="19"/>
    </row>
    <row r="585" spans="1:22" ht="16.5">
      <c r="A585" s="19"/>
      <c r="B585" s="19"/>
      <c r="C585" s="27"/>
      <c r="D585" s="19"/>
      <c r="E585" s="19"/>
      <c r="F585" s="19"/>
      <c r="G585" s="19"/>
      <c r="H585" s="19"/>
      <c r="I585" s="19"/>
      <c r="J585" s="19"/>
      <c r="K585" s="19"/>
      <c r="L585" s="19"/>
      <c r="M585" s="19"/>
      <c r="N585" s="19"/>
      <c r="O585" s="19"/>
      <c r="P585" s="19"/>
      <c r="Q585" s="19"/>
      <c r="R585" s="19"/>
      <c r="S585" s="19"/>
      <c r="T585" s="19"/>
      <c r="U585" s="19"/>
      <c r="V585" s="19"/>
    </row>
    <row r="586" spans="1:22" ht="16.5">
      <c r="A586" s="19"/>
      <c r="B586" s="19"/>
      <c r="C586" s="27"/>
      <c r="D586" s="19"/>
      <c r="E586" s="19"/>
      <c r="F586" s="19"/>
      <c r="G586" s="19"/>
      <c r="H586" s="19"/>
      <c r="I586" s="19"/>
      <c r="J586" s="19"/>
      <c r="K586" s="19"/>
      <c r="L586" s="19"/>
      <c r="M586" s="19"/>
      <c r="N586" s="19"/>
      <c r="O586" s="19"/>
      <c r="P586" s="19"/>
      <c r="Q586" s="19"/>
      <c r="R586" s="19"/>
      <c r="S586" s="19"/>
      <c r="T586" s="19"/>
      <c r="U586" s="19"/>
      <c r="V586" s="19"/>
    </row>
    <row r="587" spans="1:22" ht="16.5">
      <c r="A587" s="19"/>
      <c r="B587" s="19"/>
      <c r="C587" s="27"/>
      <c r="D587" s="19"/>
      <c r="E587" s="19"/>
      <c r="F587" s="19"/>
      <c r="G587" s="19"/>
      <c r="H587" s="19"/>
      <c r="I587" s="19"/>
      <c r="J587" s="19"/>
      <c r="K587" s="19"/>
      <c r="L587" s="19"/>
      <c r="M587" s="19"/>
      <c r="N587" s="19"/>
      <c r="O587" s="19"/>
      <c r="P587" s="19"/>
      <c r="Q587" s="19"/>
      <c r="R587" s="19"/>
      <c r="S587" s="19"/>
      <c r="T587" s="19"/>
      <c r="U587" s="19"/>
      <c r="V587" s="19"/>
    </row>
    <row r="588" spans="1:22" ht="16.5">
      <c r="A588" s="19"/>
      <c r="B588" s="19"/>
      <c r="C588" s="27"/>
      <c r="D588" s="19"/>
      <c r="E588" s="19"/>
      <c r="F588" s="19"/>
      <c r="G588" s="19"/>
      <c r="H588" s="19"/>
      <c r="I588" s="19"/>
      <c r="J588" s="19"/>
      <c r="K588" s="19"/>
      <c r="L588" s="19"/>
      <c r="M588" s="19"/>
      <c r="N588" s="19"/>
      <c r="O588" s="19"/>
      <c r="P588" s="19"/>
      <c r="Q588" s="19"/>
      <c r="R588" s="19"/>
      <c r="S588" s="19"/>
      <c r="T588" s="19"/>
      <c r="U588" s="19"/>
      <c r="V588" s="19"/>
    </row>
    <row r="589" spans="1:22" ht="16.5">
      <c r="A589" s="19"/>
      <c r="B589" s="19"/>
      <c r="C589" s="27"/>
      <c r="D589" s="19"/>
      <c r="E589" s="19"/>
      <c r="F589" s="19"/>
      <c r="G589" s="19"/>
      <c r="H589" s="19"/>
      <c r="I589" s="19"/>
      <c r="J589" s="19"/>
      <c r="K589" s="19"/>
      <c r="L589" s="19"/>
      <c r="M589" s="19"/>
      <c r="N589" s="19"/>
      <c r="O589" s="19"/>
      <c r="P589" s="19"/>
      <c r="Q589" s="19"/>
      <c r="R589" s="19"/>
      <c r="S589" s="19"/>
      <c r="T589" s="19"/>
      <c r="U589" s="19"/>
      <c r="V589" s="19"/>
    </row>
    <row r="590" spans="1:22" ht="16.5">
      <c r="A590" s="19"/>
      <c r="B590" s="19"/>
      <c r="C590" s="27"/>
      <c r="D590" s="19"/>
      <c r="E590" s="19"/>
      <c r="F590" s="19"/>
      <c r="G590" s="19"/>
      <c r="H590" s="19"/>
      <c r="I590" s="19"/>
      <c r="J590" s="19"/>
      <c r="K590" s="19"/>
      <c r="L590" s="19"/>
      <c r="M590" s="19"/>
      <c r="N590" s="19"/>
      <c r="O590" s="19"/>
      <c r="P590" s="19"/>
      <c r="Q590" s="19"/>
      <c r="R590" s="19"/>
      <c r="S590" s="19"/>
      <c r="T590" s="19"/>
      <c r="U590" s="19"/>
      <c r="V590" s="19"/>
    </row>
    <row r="591" spans="1:22" ht="16.5">
      <c r="A591" s="19"/>
      <c r="B591" s="19"/>
      <c r="C591" s="27"/>
      <c r="D591" s="19"/>
      <c r="E591" s="19"/>
      <c r="F591" s="19"/>
      <c r="G591" s="19"/>
      <c r="H591" s="19"/>
      <c r="I591" s="19"/>
      <c r="J591" s="19"/>
      <c r="K591" s="19"/>
      <c r="L591" s="19"/>
      <c r="M591" s="19"/>
      <c r="N591" s="19"/>
      <c r="O591" s="19"/>
      <c r="P591" s="19"/>
      <c r="Q591" s="19"/>
      <c r="R591" s="19"/>
      <c r="S591" s="19"/>
      <c r="T591" s="19"/>
      <c r="U591" s="19"/>
      <c r="V591" s="19"/>
    </row>
    <row r="592" spans="1:22" ht="16.5">
      <c r="A592" s="19"/>
      <c r="B592" s="19"/>
      <c r="C592" s="27"/>
      <c r="D592" s="19"/>
      <c r="E592" s="19"/>
      <c r="F592" s="19"/>
      <c r="G592" s="19"/>
      <c r="H592" s="19"/>
      <c r="I592" s="19"/>
      <c r="J592" s="19"/>
      <c r="K592" s="19"/>
      <c r="L592" s="19"/>
      <c r="M592" s="19"/>
      <c r="N592" s="19"/>
      <c r="O592" s="19"/>
      <c r="P592" s="19"/>
      <c r="Q592" s="19"/>
      <c r="R592" s="19"/>
      <c r="S592" s="19"/>
      <c r="T592" s="19"/>
      <c r="U592" s="19"/>
      <c r="V592" s="19"/>
    </row>
    <row r="593" spans="1:22" ht="16.5">
      <c r="A593" s="19"/>
      <c r="B593" s="19"/>
      <c r="C593" s="27"/>
      <c r="D593" s="19"/>
      <c r="E593" s="19"/>
      <c r="F593" s="19"/>
      <c r="G593" s="19"/>
      <c r="H593" s="19"/>
      <c r="I593" s="19"/>
      <c r="J593" s="19"/>
      <c r="K593" s="19"/>
      <c r="L593" s="19"/>
      <c r="M593" s="19"/>
      <c r="N593" s="19"/>
      <c r="O593" s="19"/>
      <c r="P593" s="19"/>
      <c r="Q593" s="19"/>
      <c r="R593" s="19"/>
      <c r="S593" s="19"/>
      <c r="T593" s="19"/>
      <c r="U593" s="19"/>
      <c r="V593" s="19"/>
    </row>
    <row r="594" spans="1:22" ht="16.5">
      <c r="A594" s="19"/>
      <c r="B594" s="19"/>
      <c r="C594" s="27"/>
      <c r="D594" s="19"/>
      <c r="E594" s="19"/>
      <c r="F594" s="19"/>
      <c r="G594" s="19"/>
      <c r="H594" s="19"/>
      <c r="I594" s="19"/>
      <c r="J594" s="19"/>
      <c r="K594" s="19"/>
      <c r="L594" s="19"/>
      <c r="M594" s="19"/>
      <c r="N594" s="19"/>
      <c r="O594" s="19"/>
      <c r="P594" s="19"/>
      <c r="Q594" s="19"/>
      <c r="R594" s="19"/>
      <c r="S594" s="19"/>
      <c r="T594" s="19"/>
      <c r="U594" s="19"/>
      <c r="V594" s="19"/>
    </row>
    <row r="595" spans="1:22" ht="16.5">
      <c r="A595" s="19"/>
      <c r="B595" s="19"/>
      <c r="C595" s="27"/>
      <c r="D595" s="19"/>
      <c r="E595" s="19"/>
      <c r="F595" s="19"/>
      <c r="G595" s="19"/>
      <c r="H595" s="19"/>
      <c r="I595" s="19"/>
      <c r="J595" s="19"/>
      <c r="K595" s="19"/>
      <c r="L595" s="19"/>
      <c r="M595" s="19"/>
      <c r="N595" s="19"/>
      <c r="O595" s="19"/>
      <c r="P595" s="19"/>
      <c r="Q595" s="19"/>
      <c r="R595" s="19"/>
      <c r="S595" s="19"/>
      <c r="T595" s="19"/>
      <c r="U595" s="19"/>
      <c r="V595" s="19"/>
    </row>
    <row r="596" spans="1:22" ht="16.5">
      <c r="A596" s="19"/>
      <c r="B596" s="19"/>
      <c r="C596" s="27"/>
      <c r="D596" s="19"/>
      <c r="E596" s="19"/>
      <c r="F596" s="19"/>
      <c r="G596" s="19"/>
      <c r="H596" s="19"/>
      <c r="I596" s="19"/>
      <c r="J596" s="19"/>
      <c r="K596" s="19"/>
      <c r="L596" s="19"/>
      <c r="M596" s="19"/>
      <c r="N596" s="19"/>
      <c r="O596" s="19"/>
      <c r="P596" s="19"/>
      <c r="Q596" s="19"/>
      <c r="R596" s="19"/>
      <c r="S596" s="19"/>
      <c r="T596" s="19"/>
      <c r="U596" s="19"/>
      <c r="V596" s="19"/>
    </row>
    <row r="597" spans="1:22" ht="16.5">
      <c r="A597" s="19"/>
      <c r="B597" s="19"/>
      <c r="C597" s="27"/>
      <c r="D597" s="19"/>
      <c r="E597" s="19"/>
      <c r="F597" s="19"/>
      <c r="G597" s="19"/>
      <c r="H597" s="19"/>
      <c r="I597" s="19"/>
      <c r="J597" s="19"/>
      <c r="K597" s="19"/>
      <c r="L597" s="19"/>
      <c r="M597" s="19"/>
      <c r="N597" s="19"/>
      <c r="O597" s="19"/>
      <c r="P597" s="19"/>
      <c r="Q597" s="19"/>
      <c r="R597" s="19"/>
      <c r="S597" s="19"/>
      <c r="T597" s="19"/>
      <c r="U597" s="19"/>
      <c r="V597" s="19"/>
    </row>
    <row r="598" spans="1:22" ht="16.5">
      <c r="A598" s="19"/>
      <c r="B598" s="19"/>
      <c r="C598" s="27"/>
      <c r="D598" s="19"/>
      <c r="E598" s="19"/>
      <c r="F598" s="19"/>
      <c r="G598" s="19"/>
      <c r="H598" s="19"/>
      <c r="I598" s="19"/>
      <c r="J598" s="19"/>
      <c r="K598" s="19"/>
      <c r="L598" s="19"/>
      <c r="M598" s="19"/>
      <c r="N598" s="19"/>
      <c r="O598" s="19"/>
      <c r="P598" s="19"/>
      <c r="Q598" s="19"/>
      <c r="R598" s="19"/>
      <c r="S598" s="19"/>
      <c r="T598" s="19"/>
      <c r="U598" s="19"/>
      <c r="V598" s="19"/>
    </row>
    <row r="599" spans="1:22" ht="16.5">
      <c r="A599" s="19"/>
      <c r="B599" s="19"/>
      <c r="C599" s="27"/>
      <c r="D599" s="19"/>
      <c r="E599" s="19"/>
      <c r="F599" s="19"/>
      <c r="G599" s="19"/>
      <c r="H599" s="19"/>
      <c r="I599" s="19"/>
      <c r="J599" s="19"/>
      <c r="K599" s="19"/>
      <c r="L599" s="19"/>
      <c r="M599" s="19"/>
      <c r="N599" s="19"/>
      <c r="O599" s="19"/>
      <c r="P599" s="19"/>
      <c r="Q599" s="19"/>
      <c r="R599" s="19"/>
      <c r="S599" s="19"/>
      <c r="T599" s="19"/>
      <c r="U599" s="19"/>
      <c r="V599" s="19"/>
    </row>
    <row r="600" spans="1:22" ht="16.5">
      <c r="A600" s="19"/>
      <c r="B600" s="19"/>
      <c r="C600" s="27"/>
      <c r="D600" s="19"/>
      <c r="E600" s="19"/>
      <c r="F600" s="19"/>
      <c r="G600" s="19"/>
      <c r="H600" s="19"/>
      <c r="I600" s="19"/>
      <c r="J600" s="19"/>
      <c r="K600" s="19"/>
      <c r="L600" s="19"/>
      <c r="M600" s="19"/>
      <c r="N600" s="19"/>
      <c r="O600" s="19"/>
      <c r="P600" s="19"/>
      <c r="Q600" s="19"/>
      <c r="R600" s="19"/>
      <c r="S600" s="19"/>
      <c r="T600" s="19"/>
      <c r="U600" s="19"/>
      <c r="V600" s="19"/>
    </row>
    <row r="601" spans="1:22" ht="16.5">
      <c r="A601" s="19"/>
      <c r="B601" s="19"/>
      <c r="C601" s="27"/>
      <c r="D601" s="19"/>
      <c r="E601" s="19"/>
      <c r="F601" s="19"/>
      <c r="G601" s="19"/>
      <c r="H601" s="19"/>
      <c r="I601" s="19"/>
      <c r="J601" s="19"/>
      <c r="K601" s="19"/>
      <c r="L601" s="19"/>
      <c r="M601" s="19"/>
      <c r="N601" s="19"/>
      <c r="O601" s="19"/>
      <c r="P601" s="19"/>
      <c r="Q601" s="19"/>
      <c r="R601" s="19"/>
      <c r="S601" s="19"/>
      <c r="T601" s="19"/>
      <c r="U601" s="19"/>
      <c r="V601" s="19"/>
    </row>
    <row r="602" spans="1:22" ht="16.5">
      <c r="A602" s="19"/>
      <c r="B602" s="19"/>
      <c r="C602" s="27"/>
      <c r="D602" s="19"/>
      <c r="E602" s="19"/>
      <c r="F602" s="19"/>
      <c r="G602" s="19"/>
      <c r="H602" s="19"/>
      <c r="I602" s="19"/>
      <c r="J602" s="19"/>
      <c r="K602" s="19"/>
      <c r="L602" s="19"/>
      <c r="M602" s="19"/>
      <c r="N602" s="19"/>
      <c r="O602" s="19"/>
      <c r="P602" s="19"/>
      <c r="Q602" s="19"/>
      <c r="R602" s="19"/>
      <c r="S602" s="19"/>
      <c r="T602" s="19"/>
      <c r="U602" s="19"/>
      <c r="V602" s="19"/>
    </row>
    <row r="603" spans="1:22" ht="16.5">
      <c r="A603" s="19"/>
      <c r="B603" s="19"/>
      <c r="C603" s="27"/>
      <c r="D603" s="19"/>
      <c r="E603" s="19"/>
      <c r="F603" s="19"/>
      <c r="G603" s="19"/>
      <c r="H603" s="19"/>
      <c r="I603" s="19"/>
      <c r="J603" s="19"/>
      <c r="K603" s="19"/>
      <c r="L603" s="19"/>
      <c r="M603" s="19"/>
      <c r="N603" s="19"/>
      <c r="O603" s="19"/>
      <c r="P603" s="19"/>
      <c r="Q603" s="19"/>
      <c r="R603" s="19"/>
      <c r="S603" s="19"/>
      <c r="T603" s="19"/>
      <c r="U603" s="19"/>
      <c r="V603" s="19"/>
    </row>
    <row r="604" spans="1:22" ht="16.5">
      <c r="A604" s="19"/>
      <c r="B604" s="19"/>
      <c r="C604" s="27"/>
      <c r="D604" s="19"/>
      <c r="E604" s="19"/>
      <c r="F604" s="19"/>
      <c r="G604" s="19"/>
      <c r="H604" s="19"/>
      <c r="I604" s="19"/>
      <c r="J604" s="19"/>
      <c r="K604" s="19"/>
      <c r="L604" s="19"/>
      <c r="M604" s="19"/>
      <c r="N604" s="19"/>
      <c r="O604" s="19"/>
      <c r="P604" s="19"/>
      <c r="Q604" s="19"/>
      <c r="R604" s="19"/>
      <c r="S604" s="19"/>
      <c r="T604" s="19"/>
      <c r="U604" s="19"/>
      <c r="V604" s="19"/>
    </row>
    <row r="605" spans="1:22" ht="16.5">
      <c r="A605" s="19"/>
      <c r="B605" s="19"/>
      <c r="C605" s="27"/>
      <c r="D605" s="19"/>
      <c r="E605" s="19"/>
      <c r="F605" s="19"/>
      <c r="G605" s="19"/>
      <c r="H605" s="19"/>
      <c r="I605" s="19"/>
      <c r="J605" s="19"/>
      <c r="K605" s="19"/>
      <c r="L605" s="19"/>
      <c r="M605" s="19"/>
      <c r="N605" s="19"/>
      <c r="O605" s="19"/>
      <c r="P605" s="19"/>
      <c r="Q605" s="19"/>
      <c r="R605" s="19"/>
      <c r="S605" s="19"/>
      <c r="T605" s="19"/>
      <c r="U605" s="19"/>
      <c r="V605" s="19"/>
    </row>
    <row r="606" spans="1:22" ht="16.5">
      <c r="A606" s="19"/>
      <c r="B606" s="19"/>
      <c r="C606" s="27"/>
      <c r="D606" s="19"/>
      <c r="E606" s="19"/>
      <c r="F606" s="19"/>
      <c r="G606" s="19"/>
      <c r="H606" s="19"/>
      <c r="I606" s="19"/>
      <c r="J606" s="19"/>
      <c r="K606" s="19"/>
      <c r="L606" s="19"/>
      <c r="M606" s="19"/>
      <c r="N606" s="19"/>
      <c r="O606" s="19"/>
      <c r="P606" s="19"/>
      <c r="Q606" s="19"/>
      <c r="R606" s="19"/>
      <c r="S606" s="19"/>
      <c r="T606" s="19"/>
      <c r="U606" s="19"/>
      <c r="V606" s="19"/>
    </row>
    <row r="607" spans="1:22" ht="16.5">
      <c r="A607" s="19"/>
      <c r="B607" s="19"/>
      <c r="C607" s="27"/>
      <c r="D607" s="19"/>
      <c r="E607" s="19"/>
      <c r="F607" s="19"/>
      <c r="G607" s="19"/>
      <c r="H607" s="19"/>
      <c r="I607" s="19"/>
      <c r="J607" s="19"/>
      <c r="K607" s="19"/>
      <c r="L607" s="19"/>
      <c r="M607" s="19"/>
      <c r="N607" s="19"/>
      <c r="O607" s="19"/>
      <c r="P607" s="19"/>
      <c r="Q607" s="19"/>
      <c r="R607" s="19"/>
      <c r="S607" s="19"/>
      <c r="T607" s="19"/>
      <c r="U607" s="19"/>
      <c r="V607" s="19"/>
    </row>
    <row r="608" spans="1:22" ht="16.5">
      <c r="A608" s="19"/>
      <c r="B608" s="19"/>
      <c r="C608" s="27"/>
      <c r="D608" s="19"/>
      <c r="E608" s="19"/>
      <c r="F608" s="19"/>
      <c r="G608" s="19"/>
      <c r="H608" s="19"/>
      <c r="I608" s="19"/>
      <c r="J608" s="19"/>
      <c r="K608" s="19"/>
      <c r="L608" s="19"/>
      <c r="M608" s="19"/>
      <c r="N608" s="19"/>
      <c r="O608" s="19"/>
      <c r="P608" s="19"/>
      <c r="Q608" s="19"/>
      <c r="R608" s="19"/>
      <c r="S608" s="19"/>
      <c r="T608" s="19"/>
      <c r="U608" s="19"/>
      <c r="V608" s="19"/>
    </row>
    <row r="609" spans="1:22" ht="16.5">
      <c r="A609" s="19"/>
      <c r="B609" s="19"/>
      <c r="C609" s="27"/>
      <c r="D609" s="19"/>
      <c r="E609" s="19"/>
      <c r="F609" s="19"/>
      <c r="G609" s="19"/>
      <c r="H609" s="19"/>
      <c r="I609" s="19"/>
      <c r="J609" s="19"/>
      <c r="K609" s="19"/>
      <c r="L609" s="19"/>
      <c r="M609" s="19"/>
      <c r="N609" s="19"/>
      <c r="O609" s="19"/>
      <c r="P609" s="19"/>
      <c r="Q609" s="19"/>
      <c r="R609" s="19"/>
      <c r="S609" s="19"/>
      <c r="T609" s="19"/>
      <c r="U609" s="19"/>
      <c r="V609" s="19"/>
    </row>
    <row r="610" spans="1:22" ht="16.5">
      <c r="A610" s="19"/>
      <c r="B610" s="19"/>
      <c r="C610" s="27"/>
      <c r="D610" s="19"/>
      <c r="E610" s="19"/>
      <c r="F610" s="19"/>
      <c r="G610" s="19"/>
      <c r="H610" s="19"/>
      <c r="I610" s="19"/>
      <c r="J610" s="19"/>
      <c r="K610" s="19"/>
      <c r="L610" s="19"/>
      <c r="M610" s="19"/>
      <c r="N610" s="19"/>
      <c r="O610" s="19"/>
      <c r="P610" s="19"/>
      <c r="Q610" s="19"/>
      <c r="R610" s="19"/>
      <c r="S610" s="19"/>
      <c r="T610" s="19"/>
      <c r="U610" s="19"/>
      <c r="V610" s="19"/>
    </row>
    <row r="611" spans="1:22" ht="16.5">
      <c r="A611" s="19"/>
      <c r="B611" s="19"/>
      <c r="C611" s="27"/>
      <c r="D611" s="19"/>
      <c r="E611" s="19"/>
      <c r="F611" s="19"/>
      <c r="G611" s="19"/>
      <c r="H611" s="19"/>
      <c r="I611" s="19"/>
      <c r="J611" s="19"/>
      <c r="K611" s="19"/>
      <c r="L611" s="19"/>
      <c r="M611" s="19"/>
      <c r="N611" s="19"/>
      <c r="O611" s="19"/>
      <c r="P611" s="19"/>
      <c r="Q611" s="19"/>
      <c r="R611" s="19"/>
      <c r="S611" s="19"/>
      <c r="T611" s="19"/>
      <c r="U611" s="19"/>
      <c r="V611" s="19"/>
    </row>
    <row r="612" spans="1:22" ht="16.5">
      <c r="A612" s="19"/>
      <c r="B612" s="19"/>
      <c r="C612" s="27"/>
      <c r="D612" s="19"/>
      <c r="E612" s="19"/>
      <c r="F612" s="19"/>
      <c r="G612" s="19"/>
      <c r="H612" s="19"/>
      <c r="I612" s="19"/>
      <c r="J612" s="19"/>
      <c r="K612" s="19"/>
      <c r="L612" s="19"/>
      <c r="M612" s="19"/>
      <c r="N612" s="19"/>
      <c r="O612" s="19"/>
      <c r="P612" s="19"/>
      <c r="Q612" s="19"/>
      <c r="R612" s="19"/>
      <c r="S612" s="19"/>
      <c r="T612" s="19"/>
      <c r="U612" s="19"/>
      <c r="V612" s="19"/>
    </row>
    <row r="613" spans="1:22" ht="16.5">
      <c r="A613" s="19"/>
      <c r="B613" s="19"/>
      <c r="C613" s="27"/>
      <c r="D613" s="19"/>
      <c r="E613" s="19"/>
      <c r="F613" s="19"/>
      <c r="G613" s="19"/>
      <c r="H613" s="19"/>
      <c r="I613" s="19"/>
      <c r="J613" s="19"/>
      <c r="K613" s="19"/>
      <c r="L613" s="19"/>
      <c r="M613" s="19"/>
      <c r="N613" s="19"/>
      <c r="O613" s="19"/>
      <c r="P613" s="19"/>
      <c r="Q613" s="19"/>
      <c r="R613" s="19"/>
      <c r="S613" s="19"/>
      <c r="T613" s="19"/>
      <c r="U613" s="19"/>
      <c r="V613" s="19"/>
    </row>
    <row r="614" spans="1:22" ht="16.5">
      <c r="A614" s="19"/>
      <c r="B614" s="19"/>
      <c r="C614" s="27"/>
      <c r="D614" s="19"/>
      <c r="E614" s="19"/>
      <c r="F614" s="19"/>
      <c r="G614" s="19"/>
      <c r="H614" s="19"/>
      <c r="I614" s="19"/>
      <c r="J614" s="19"/>
      <c r="K614" s="19"/>
      <c r="L614" s="19"/>
      <c r="M614" s="19"/>
      <c r="N614" s="19"/>
      <c r="O614" s="19"/>
      <c r="P614" s="19"/>
      <c r="Q614" s="19"/>
      <c r="R614" s="19"/>
      <c r="S614" s="19"/>
      <c r="T614" s="19"/>
      <c r="U614" s="19"/>
      <c r="V614" s="19"/>
    </row>
    <row r="615" spans="1:22" ht="16.5">
      <c r="A615" s="19"/>
      <c r="B615" s="19"/>
      <c r="C615" s="27"/>
      <c r="D615" s="19"/>
      <c r="E615" s="19"/>
      <c r="F615" s="19"/>
      <c r="G615" s="19"/>
      <c r="H615" s="19"/>
      <c r="I615" s="19"/>
      <c r="J615" s="19"/>
      <c r="K615" s="19"/>
      <c r="L615" s="19"/>
      <c r="M615" s="19"/>
      <c r="N615" s="19"/>
      <c r="O615" s="19"/>
      <c r="P615" s="19"/>
      <c r="Q615" s="19"/>
      <c r="R615" s="19"/>
      <c r="S615" s="19"/>
      <c r="T615" s="19"/>
      <c r="U615" s="19"/>
      <c r="V615" s="19"/>
    </row>
    <row r="616" spans="1:22" ht="16.5">
      <c r="A616" s="19"/>
      <c r="B616" s="19"/>
      <c r="C616" s="27"/>
      <c r="D616" s="19"/>
      <c r="E616" s="19"/>
      <c r="F616" s="19"/>
      <c r="G616" s="19"/>
      <c r="H616" s="19"/>
      <c r="I616" s="19"/>
      <c r="J616" s="19"/>
      <c r="K616" s="19"/>
      <c r="L616" s="19"/>
      <c r="M616" s="19"/>
      <c r="N616" s="19"/>
      <c r="O616" s="19"/>
      <c r="P616" s="19"/>
      <c r="Q616" s="19"/>
      <c r="R616" s="19"/>
      <c r="S616" s="19"/>
      <c r="T616" s="19"/>
      <c r="U616" s="19"/>
      <c r="V616" s="19"/>
    </row>
    <row r="617" spans="1:22" ht="16.5">
      <c r="A617" s="19"/>
      <c r="B617" s="19"/>
      <c r="C617" s="27"/>
      <c r="D617" s="19"/>
      <c r="E617" s="19"/>
      <c r="F617" s="19"/>
      <c r="G617" s="19"/>
      <c r="H617" s="19"/>
      <c r="I617" s="19"/>
      <c r="J617" s="19"/>
      <c r="K617" s="19"/>
      <c r="L617" s="19"/>
      <c r="M617" s="19"/>
      <c r="N617" s="19"/>
      <c r="O617" s="19"/>
      <c r="P617" s="19"/>
      <c r="Q617" s="19"/>
      <c r="R617" s="19"/>
      <c r="S617" s="19"/>
      <c r="T617" s="19"/>
      <c r="U617" s="19"/>
      <c r="V617" s="19"/>
    </row>
    <row r="618" spans="1:22" ht="16.5">
      <c r="A618" s="19"/>
      <c r="B618" s="19"/>
      <c r="C618" s="27"/>
      <c r="D618" s="19"/>
      <c r="E618" s="19"/>
      <c r="F618" s="19"/>
      <c r="G618" s="19"/>
      <c r="H618" s="19"/>
      <c r="I618" s="19"/>
      <c r="J618" s="19"/>
      <c r="K618" s="19"/>
      <c r="L618" s="19"/>
      <c r="M618" s="19"/>
      <c r="N618" s="19"/>
      <c r="O618" s="19"/>
      <c r="P618" s="19"/>
      <c r="Q618" s="19"/>
      <c r="R618" s="19"/>
      <c r="S618" s="19"/>
      <c r="T618" s="19"/>
      <c r="U618" s="19"/>
      <c r="V618" s="19"/>
    </row>
    <row r="619" spans="1:22" ht="16.5">
      <c r="A619" s="19"/>
      <c r="B619" s="19"/>
      <c r="C619" s="27"/>
      <c r="D619" s="19"/>
      <c r="E619" s="19"/>
      <c r="F619" s="19"/>
      <c r="G619" s="19"/>
      <c r="H619" s="19"/>
      <c r="I619" s="19"/>
      <c r="J619" s="19"/>
      <c r="K619" s="19"/>
      <c r="L619" s="19"/>
      <c r="M619" s="19"/>
      <c r="N619" s="19"/>
      <c r="O619" s="19"/>
      <c r="P619" s="19"/>
      <c r="Q619" s="19"/>
      <c r="R619" s="19"/>
      <c r="S619" s="19"/>
      <c r="T619" s="19"/>
      <c r="U619" s="19"/>
      <c r="V619" s="19"/>
    </row>
    <row r="620" spans="1:22" ht="16.5">
      <c r="A620" s="19"/>
      <c r="B620" s="19"/>
      <c r="C620" s="27"/>
      <c r="D620" s="19"/>
      <c r="E620" s="19"/>
      <c r="F620" s="19"/>
      <c r="G620" s="19"/>
      <c r="H620" s="19"/>
      <c r="I620" s="19"/>
      <c r="J620" s="19"/>
      <c r="K620" s="19"/>
      <c r="L620" s="19"/>
      <c r="M620" s="19"/>
      <c r="N620" s="19"/>
      <c r="O620" s="19"/>
      <c r="P620" s="19"/>
      <c r="Q620" s="19"/>
      <c r="R620" s="19"/>
      <c r="S620" s="19"/>
      <c r="T620" s="19"/>
      <c r="U620" s="19"/>
      <c r="V620" s="19"/>
    </row>
    <row r="621" spans="1:22" ht="16.5">
      <c r="A621" s="19"/>
      <c r="B621" s="19"/>
      <c r="C621" s="27"/>
      <c r="D621" s="19"/>
      <c r="E621" s="19"/>
      <c r="F621" s="19"/>
      <c r="G621" s="19"/>
      <c r="H621" s="19"/>
      <c r="I621" s="19"/>
      <c r="J621" s="19"/>
      <c r="K621" s="19"/>
      <c r="L621" s="19"/>
      <c r="M621" s="19"/>
      <c r="N621" s="19"/>
      <c r="O621" s="19"/>
      <c r="P621" s="19"/>
      <c r="Q621" s="19"/>
      <c r="R621" s="19"/>
      <c r="S621" s="19"/>
      <c r="T621" s="19"/>
      <c r="U621" s="19"/>
      <c r="V621" s="19"/>
    </row>
    <row r="622" spans="1:22" ht="16.5">
      <c r="A622" s="19"/>
      <c r="B622" s="19"/>
      <c r="C622" s="27"/>
      <c r="D622" s="19"/>
      <c r="E622" s="19"/>
      <c r="F622" s="19"/>
      <c r="G622" s="19"/>
      <c r="H622" s="19"/>
      <c r="I622" s="19"/>
      <c r="J622" s="19"/>
      <c r="K622" s="19"/>
      <c r="L622" s="19"/>
      <c r="M622" s="19"/>
      <c r="N622" s="19"/>
      <c r="O622" s="19"/>
      <c r="P622" s="19"/>
      <c r="Q622" s="19"/>
      <c r="R622" s="19"/>
      <c r="S622" s="19"/>
      <c r="T622" s="19"/>
      <c r="U622" s="19"/>
      <c r="V622" s="19"/>
    </row>
    <row r="623" spans="1:22" ht="16.5">
      <c r="A623" s="19"/>
      <c r="B623" s="19"/>
      <c r="C623" s="27"/>
      <c r="D623" s="19"/>
      <c r="E623" s="19"/>
      <c r="F623" s="19"/>
      <c r="G623" s="19"/>
      <c r="H623" s="19"/>
      <c r="I623" s="19"/>
      <c r="J623" s="19"/>
      <c r="K623" s="19"/>
      <c r="L623" s="19"/>
      <c r="M623" s="19"/>
      <c r="N623" s="19"/>
      <c r="O623" s="19"/>
      <c r="P623" s="19"/>
      <c r="Q623" s="19"/>
      <c r="R623" s="19"/>
      <c r="S623" s="19"/>
      <c r="T623" s="19"/>
      <c r="U623" s="19"/>
      <c r="V623" s="19"/>
    </row>
    <row r="624" spans="1:22" ht="16.5">
      <c r="A624" s="19"/>
      <c r="B624" s="19"/>
      <c r="C624" s="27"/>
      <c r="D624" s="19"/>
      <c r="E624" s="19"/>
      <c r="F624" s="19"/>
      <c r="G624" s="19"/>
      <c r="H624" s="19"/>
      <c r="I624" s="19"/>
      <c r="J624" s="19"/>
      <c r="K624" s="19"/>
      <c r="L624" s="19"/>
      <c r="M624" s="19"/>
      <c r="N624" s="19"/>
      <c r="O624" s="19"/>
      <c r="P624" s="19"/>
      <c r="Q624" s="19"/>
      <c r="R624" s="19"/>
      <c r="S624" s="19"/>
      <c r="T624" s="19"/>
      <c r="U624" s="19"/>
      <c r="V624" s="19"/>
    </row>
    <row r="625" spans="1:22" ht="16.5">
      <c r="A625" s="19"/>
      <c r="B625" s="19"/>
      <c r="C625" s="27"/>
      <c r="D625" s="19"/>
      <c r="E625" s="19"/>
      <c r="F625" s="19"/>
      <c r="G625" s="19"/>
      <c r="H625" s="19"/>
      <c r="I625" s="19"/>
      <c r="J625" s="19"/>
      <c r="K625" s="19"/>
      <c r="L625" s="19"/>
      <c r="M625" s="19"/>
      <c r="N625" s="19"/>
      <c r="O625" s="19"/>
      <c r="P625" s="19"/>
      <c r="Q625" s="19"/>
      <c r="R625" s="19"/>
      <c r="S625" s="19"/>
      <c r="T625" s="19"/>
      <c r="U625" s="19"/>
      <c r="V625" s="19"/>
    </row>
    <row r="626" spans="1:22" ht="16.5">
      <c r="A626" s="19"/>
      <c r="B626" s="19"/>
      <c r="C626" s="27"/>
      <c r="D626" s="19"/>
      <c r="E626" s="19"/>
      <c r="F626" s="19"/>
      <c r="G626" s="19"/>
      <c r="H626" s="19"/>
      <c r="I626" s="19"/>
      <c r="J626" s="19"/>
      <c r="K626" s="19"/>
      <c r="L626" s="19"/>
      <c r="M626" s="19"/>
      <c r="N626" s="19"/>
      <c r="O626" s="19"/>
      <c r="P626" s="19"/>
      <c r="Q626" s="19"/>
      <c r="R626" s="19"/>
      <c r="S626" s="19"/>
      <c r="T626" s="19"/>
      <c r="U626" s="19"/>
      <c r="V626" s="19"/>
    </row>
    <row r="627" spans="1:22" ht="16.5">
      <c r="A627" s="19"/>
      <c r="B627" s="19"/>
      <c r="C627" s="27"/>
      <c r="D627" s="19"/>
      <c r="E627" s="19"/>
      <c r="F627" s="19"/>
      <c r="G627" s="19"/>
      <c r="H627" s="19"/>
      <c r="I627" s="19"/>
      <c r="J627" s="19"/>
      <c r="K627" s="19"/>
      <c r="L627" s="19"/>
      <c r="M627" s="19"/>
      <c r="N627" s="19"/>
      <c r="O627" s="19"/>
      <c r="P627" s="19"/>
      <c r="Q627" s="19"/>
      <c r="R627" s="19"/>
      <c r="S627" s="19"/>
      <c r="T627" s="19"/>
      <c r="U627" s="19"/>
      <c r="V627" s="19"/>
    </row>
    <row r="628" spans="1:22" ht="16.5">
      <c r="A628" s="19"/>
      <c r="B628" s="19"/>
      <c r="C628" s="27"/>
      <c r="D628" s="19"/>
      <c r="E628" s="19"/>
      <c r="F628" s="19"/>
      <c r="G628" s="19"/>
      <c r="H628" s="19"/>
      <c r="I628" s="19"/>
      <c r="J628" s="19"/>
      <c r="K628" s="19"/>
      <c r="L628" s="19"/>
      <c r="M628" s="19"/>
      <c r="N628" s="19"/>
      <c r="O628" s="19"/>
      <c r="P628" s="19"/>
      <c r="Q628" s="19"/>
      <c r="R628" s="19"/>
      <c r="S628" s="19"/>
      <c r="T628" s="19"/>
      <c r="U628" s="19"/>
      <c r="V628" s="19"/>
    </row>
    <row r="629" spans="1:22" ht="16.5">
      <c r="A629" s="19"/>
      <c r="B629" s="19"/>
      <c r="C629" s="27"/>
      <c r="D629" s="19"/>
      <c r="E629" s="19"/>
      <c r="F629" s="19"/>
      <c r="G629" s="19"/>
      <c r="H629" s="19"/>
      <c r="I629" s="19"/>
      <c r="J629" s="19"/>
      <c r="K629" s="19"/>
      <c r="L629" s="19"/>
      <c r="M629" s="19"/>
      <c r="N629" s="19"/>
      <c r="O629" s="19"/>
      <c r="P629" s="19"/>
      <c r="Q629" s="19"/>
      <c r="R629" s="19"/>
      <c r="S629" s="19"/>
      <c r="T629" s="19"/>
      <c r="U629" s="19"/>
      <c r="V629" s="19"/>
    </row>
    <row r="630" spans="1:22" ht="16.5">
      <c r="A630" s="19"/>
      <c r="B630" s="19"/>
      <c r="C630" s="27"/>
      <c r="D630" s="19"/>
      <c r="E630" s="19"/>
      <c r="F630" s="19"/>
      <c r="G630" s="19"/>
      <c r="H630" s="19"/>
      <c r="I630" s="19"/>
      <c r="J630" s="19"/>
      <c r="K630" s="19"/>
      <c r="L630" s="19"/>
      <c r="M630" s="19"/>
      <c r="N630" s="19"/>
      <c r="O630" s="19"/>
      <c r="P630" s="19"/>
      <c r="Q630" s="19"/>
      <c r="R630" s="19"/>
      <c r="S630" s="19"/>
      <c r="T630" s="19"/>
      <c r="U630" s="19"/>
      <c r="V630" s="19"/>
    </row>
    <row r="631" spans="9:18" ht="16.5">
      <c r="I631" s="19"/>
      <c r="J631" s="19"/>
      <c r="K631" s="19"/>
      <c r="L631" s="19"/>
      <c r="M631" s="19"/>
      <c r="N631" s="19"/>
      <c r="O631" s="19"/>
      <c r="P631" s="19"/>
      <c r="Q631" s="19"/>
      <c r="R631" s="19"/>
    </row>
    <row r="632" spans="9:18" ht="16.5">
      <c r="I632" s="19"/>
      <c r="J632" s="19"/>
      <c r="K632" s="19"/>
      <c r="L632" s="19"/>
      <c r="M632" s="19"/>
      <c r="N632" s="19"/>
      <c r="O632" s="19"/>
      <c r="P632" s="19"/>
      <c r="Q632" s="19"/>
      <c r="R632" s="19"/>
    </row>
    <row r="633" spans="9:18" ht="16.5">
      <c r="I633" s="19"/>
      <c r="J633" s="19"/>
      <c r="K633" s="19"/>
      <c r="L633" s="19"/>
      <c r="M633" s="19"/>
      <c r="N633" s="19"/>
      <c r="O633" s="19"/>
      <c r="P633" s="19"/>
      <c r="Q633" s="19"/>
      <c r="R633" s="19"/>
    </row>
    <row r="634" spans="9:18" ht="16.5">
      <c r="I634" s="19"/>
      <c r="J634" s="19"/>
      <c r="K634" s="19"/>
      <c r="L634" s="19"/>
      <c r="M634" s="19"/>
      <c r="N634" s="19"/>
      <c r="O634" s="19"/>
      <c r="P634" s="19"/>
      <c r="Q634" s="19"/>
      <c r="R634" s="19"/>
    </row>
    <row r="635" spans="9:18" ht="16.5">
      <c r="I635" s="19"/>
      <c r="J635" s="19"/>
      <c r="K635" s="19"/>
      <c r="L635" s="19"/>
      <c r="M635" s="19"/>
      <c r="N635" s="19"/>
      <c r="O635" s="19"/>
      <c r="P635" s="19"/>
      <c r="Q635" s="19"/>
      <c r="R635" s="19"/>
    </row>
    <row r="636" spans="9:18" ht="16.5">
      <c r="I636" s="19"/>
      <c r="J636" s="19"/>
      <c r="K636" s="19"/>
      <c r="L636" s="19"/>
      <c r="M636" s="19"/>
      <c r="N636" s="19"/>
      <c r="O636" s="19"/>
      <c r="P636" s="19"/>
      <c r="Q636" s="19"/>
      <c r="R636" s="19"/>
    </row>
    <row r="637" spans="9:18" ht="16.5">
      <c r="I637" s="19"/>
      <c r="J637" s="19"/>
      <c r="K637" s="19"/>
      <c r="L637" s="19"/>
      <c r="M637" s="19"/>
      <c r="N637" s="19"/>
      <c r="O637" s="19"/>
      <c r="P637" s="19"/>
      <c r="Q637" s="19"/>
      <c r="R637" s="19"/>
    </row>
    <row r="638" spans="1:256" s="28" customFormat="1" ht="16.5">
      <c r="A638" s="27"/>
      <c r="B638" s="11"/>
      <c r="C638" s="29"/>
      <c r="D638" s="29"/>
      <c r="E638" s="29"/>
      <c r="F638" s="29"/>
      <c r="I638" s="19"/>
      <c r="J638" s="19"/>
      <c r="K638" s="19"/>
      <c r="L638" s="19"/>
      <c r="M638" s="19"/>
      <c r="N638" s="19"/>
      <c r="O638" s="19"/>
      <c r="P638" s="19"/>
      <c r="Q638" s="19"/>
      <c r="R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c r="DK638" s="19"/>
      <c r="DL638" s="19"/>
      <c r="DM638" s="19"/>
      <c r="DN638" s="19"/>
      <c r="DO638" s="19"/>
      <c r="DP638" s="19"/>
      <c r="DQ638" s="19"/>
      <c r="DR638" s="19"/>
      <c r="DS638" s="19"/>
      <c r="DT638" s="19"/>
      <c r="DU638" s="19"/>
      <c r="DV638" s="19"/>
      <c r="DW638" s="19"/>
      <c r="DX638" s="19"/>
      <c r="DY638" s="19"/>
      <c r="DZ638" s="19"/>
      <c r="EA638" s="19"/>
      <c r="EB638" s="19"/>
      <c r="EC638" s="19"/>
      <c r="ED638" s="19"/>
      <c r="EE638" s="19"/>
      <c r="EF638" s="19"/>
      <c r="EG638" s="19"/>
      <c r="EH638" s="19"/>
      <c r="EI638" s="19"/>
      <c r="EJ638" s="19"/>
      <c r="EK638" s="19"/>
      <c r="EL638" s="19"/>
      <c r="EM638" s="19"/>
      <c r="EN638" s="19"/>
      <c r="EO638" s="19"/>
      <c r="EP638" s="19"/>
      <c r="EQ638" s="19"/>
      <c r="ER638" s="19"/>
      <c r="ES638" s="19"/>
      <c r="ET638" s="19"/>
      <c r="EU638" s="19"/>
      <c r="EV638" s="19"/>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c r="GN638" s="19"/>
      <c r="GO638" s="19"/>
      <c r="GP638" s="19"/>
      <c r="GQ638" s="19"/>
      <c r="GR638" s="19"/>
      <c r="GS638" s="19"/>
      <c r="GT638" s="19"/>
      <c r="GU638" s="19"/>
      <c r="GV638" s="19"/>
      <c r="GW638" s="19"/>
      <c r="GX638" s="19"/>
      <c r="GY638" s="19"/>
      <c r="GZ638" s="19"/>
      <c r="HA638" s="19"/>
      <c r="HB638" s="19"/>
      <c r="HC638" s="19"/>
      <c r="HD638" s="19"/>
      <c r="HE638" s="19"/>
      <c r="HF638" s="19"/>
      <c r="HG638" s="19"/>
      <c r="HH638" s="19"/>
      <c r="HI638" s="19"/>
      <c r="HJ638" s="19"/>
      <c r="HK638" s="19"/>
      <c r="HL638" s="19"/>
      <c r="HM638" s="19"/>
      <c r="HN638" s="19"/>
      <c r="HO638" s="19"/>
      <c r="HP638" s="19"/>
      <c r="HQ638" s="19"/>
      <c r="HR638" s="19"/>
      <c r="HS638" s="19"/>
      <c r="HT638" s="19"/>
      <c r="HU638" s="19"/>
      <c r="HV638" s="19"/>
      <c r="HW638" s="19"/>
      <c r="HX638" s="19"/>
      <c r="HY638" s="19"/>
      <c r="HZ638" s="19"/>
      <c r="IA638" s="19"/>
      <c r="IB638" s="19"/>
      <c r="IC638" s="19"/>
      <c r="ID638" s="19"/>
      <c r="IE638" s="19"/>
      <c r="IF638" s="19"/>
      <c r="IG638" s="19"/>
      <c r="IH638" s="19"/>
      <c r="II638" s="19"/>
      <c r="IJ638" s="19"/>
      <c r="IK638" s="19"/>
      <c r="IL638" s="19"/>
      <c r="IM638" s="19"/>
      <c r="IN638" s="19"/>
      <c r="IO638" s="19"/>
      <c r="IP638" s="19"/>
      <c r="IQ638" s="19"/>
      <c r="IR638" s="19"/>
      <c r="IS638" s="19"/>
      <c r="IT638" s="19"/>
      <c r="IU638" s="19"/>
      <c r="IV638" s="19"/>
    </row>
    <row r="639" spans="1:256" s="28" customFormat="1" ht="16.5">
      <c r="A639" s="27"/>
      <c r="B639" s="11"/>
      <c r="C639" s="29"/>
      <c r="D639" s="29"/>
      <c r="E639" s="29"/>
      <c r="F639" s="29"/>
      <c r="I639" s="19"/>
      <c r="J639" s="19"/>
      <c r="K639" s="19"/>
      <c r="L639" s="19"/>
      <c r="M639" s="19"/>
      <c r="N639" s="19"/>
      <c r="O639" s="19"/>
      <c r="P639" s="19"/>
      <c r="Q639" s="19"/>
      <c r="R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c r="DK639" s="19"/>
      <c r="DL639" s="19"/>
      <c r="DM639" s="19"/>
      <c r="DN639" s="19"/>
      <c r="DO639" s="19"/>
      <c r="DP639" s="19"/>
      <c r="DQ639" s="19"/>
      <c r="DR639" s="19"/>
      <c r="DS639" s="19"/>
      <c r="DT639" s="19"/>
      <c r="DU639" s="19"/>
      <c r="DV639" s="19"/>
      <c r="DW639" s="19"/>
      <c r="DX639" s="19"/>
      <c r="DY639" s="19"/>
      <c r="DZ639" s="19"/>
      <c r="EA639" s="19"/>
      <c r="EB639" s="19"/>
      <c r="EC639" s="19"/>
      <c r="ED639" s="19"/>
      <c r="EE639" s="19"/>
      <c r="EF639" s="19"/>
      <c r="EG639" s="19"/>
      <c r="EH639" s="19"/>
      <c r="EI639" s="19"/>
      <c r="EJ639" s="19"/>
      <c r="EK639" s="19"/>
      <c r="EL639" s="19"/>
      <c r="EM639" s="19"/>
      <c r="EN639" s="19"/>
      <c r="EO639" s="19"/>
      <c r="EP639" s="19"/>
      <c r="EQ639" s="19"/>
      <c r="ER639" s="19"/>
      <c r="ES639" s="19"/>
      <c r="ET639" s="19"/>
      <c r="EU639" s="19"/>
      <c r="EV639" s="19"/>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c r="GN639" s="19"/>
      <c r="GO639" s="19"/>
      <c r="GP639" s="19"/>
      <c r="GQ639" s="19"/>
      <c r="GR639" s="19"/>
      <c r="GS639" s="19"/>
      <c r="GT639" s="19"/>
      <c r="GU639" s="19"/>
      <c r="GV639" s="19"/>
      <c r="GW639" s="19"/>
      <c r="GX639" s="19"/>
      <c r="GY639" s="19"/>
      <c r="GZ639" s="19"/>
      <c r="HA639" s="19"/>
      <c r="HB639" s="19"/>
      <c r="HC639" s="19"/>
      <c r="HD639" s="19"/>
      <c r="HE639" s="19"/>
      <c r="HF639" s="19"/>
      <c r="HG639" s="19"/>
      <c r="HH639" s="19"/>
      <c r="HI639" s="19"/>
      <c r="HJ639" s="19"/>
      <c r="HK639" s="19"/>
      <c r="HL639" s="19"/>
      <c r="HM639" s="19"/>
      <c r="HN639" s="19"/>
      <c r="HO639" s="19"/>
      <c r="HP639" s="19"/>
      <c r="HQ639" s="19"/>
      <c r="HR639" s="19"/>
      <c r="HS639" s="19"/>
      <c r="HT639" s="19"/>
      <c r="HU639" s="19"/>
      <c r="HV639" s="19"/>
      <c r="HW639" s="19"/>
      <c r="HX639" s="19"/>
      <c r="HY639" s="19"/>
      <c r="HZ639" s="19"/>
      <c r="IA639" s="19"/>
      <c r="IB639" s="19"/>
      <c r="IC639" s="19"/>
      <c r="ID639" s="19"/>
      <c r="IE639" s="19"/>
      <c r="IF639" s="19"/>
      <c r="IG639" s="19"/>
      <c r="IH639" s="19"/>
      <c r="II639" s="19"/>
      <c r="IJ639" s="19"/>
      <c r="IK639" s="19"/>
      <c r="IL639" s="19"/>
      <c r="IM639" s="19"/>
      <c r="IN639" s="19"/>
      <c r="IO639" s="19"/>
      <c r="IP639" s="19"/>
      <c r="IQ639" s="19"/>
      <c r="IR639" s="19"/>
      <c r="IS639" s="19"/>
      <c r="IT639" s="19"/>
      <c r="IU639" s="19"/>
      <c r="IV639" s="19"/>
    </row>
    <row r="640" spans="1:256" s="28" customFormat="1" ht="16.5">
      <c r="A640" s="27"/>
      <c r="B640" s="11"/>
      <c r="C640" s="29"/>
      <c r="D640" s="29"/>
      <c r="E640" s="29"/>
      <c r="F640" s="29"/>
      <c r="I640" s="19"/>
      <c r="J640" s="19"/>
      <c r="K640" s="19"/>
      <c r="L640" s="19"/>
      <c r="M640" s="19"/>
      <c r="N640" s="19"/>
      <c r="O640" s="19"/>
      <c r="P640" s="19"/>
      <c r="Q640" s="19"/>
      <c r="R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c r="DK640" s="19"/>
      <c r="DL640" s="19"/>
      <c r="DM640" s="19"/>
      <c r="DN640" s="19"/>
      <c r="DO640" s="19"/>
      <c r="DP640" s="19"/>
      <c r="DQ640" s="19"/>
      <c r="DR640" s="19"/>
      <c r="DS640" s="19"/>
      <c r="DT640" s="19"/>
      <c r="DU640" s="19"/>
      <c r="DV640" s="19"/>
      <c r="DW640" s="19"/>
      <c r="DX640" s="19"/>
      <c r="DY640" s="19"/>
      <c r="DZ640" s="19"/>
      <c r="EA640" s="19"/>
      <c r="EB640" s="19"/>
      <c r="EC640" s="19"/>
      <c r="ED640" s="19"/>
      <c r="EE640" s="19"/>
      <c r="EF640" s="19"/>
      <c r="EG640" s="19"/>
      <c r="EH640" s="19"/>
      <c r="EI640" s="19"/>
      <c r="EJ640" s="19"/>
      <c r="EK640" s="19"/>
      <c r="EL640" s="19"/>
      <c r="EM640" s="19"/>
      <c r="EN640" s="19"/>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c r="GN640" s="19"/>
      <c r="GO640" s="19"/>
      <c r="GP640" s="19"/>
      <c r="GQ640" s="19"/>
      <c r="GR640" s="19"/>
      <c r="GS640" s="19"/>
      <c r="GT640" s="19"/>
      <c r="GU640" s="19"/>
      <c r="GV640" s="19"/>
      <c r="GW640" s="19"/>
      <c r="GX640" s="19"/>
      <c r="GY640" s="19"/>
      <c r="GZ640" s="19"/>
      <c r="HA640" s="19"/>
      <c r="HB640" s="19"/>
      <c r="HC640" s="19"/>
      <c r="HD640" s="19"/>
      <c r="HE640" s="19"/>
      <c r="HF640" s="19"/>
      <c r="HG640" s="19"/>
      <c r="HH640" s="19"/>
      <c r="HI640" s="19"/>
      <c r="HJ640" s="19"/>
      <c r="HK640" s="19"/>
      <c r="HL640" s="19"/>
      <c r="HM640" s="19"/>
      <c r="HN640" s="19"/>
      <c r="HO640" s="19"/>
      <c r="HP640" s="19"/>
      <c r="HQ640" s="19"/>
      <c r="HR640" s="19"/>
      <c r="HS640" s="19"/>
      <c r="HT640" s="19"/>
      <c r="HU640" s="19"/>
      <c r="HV640" s="19"/>
      <c r="HW640" s="19"/>
      <c r="HX640" s="19"/>
      <c r="HY640" s="19"/>
      <c r="HZ640" s="19"/>
      <c r="IA640" s="19"/>
      <c r="IB640" s="19"/>
      <c r="IC640" s="19"/>
      <c r="ID640" s="19"/>
      <c r="IE640" s="19"/>
      <c r="IF640" s="19"/>
      <c r="IG640" s="19"/>
      <c r="IH640" s="19"/>
      <c r="II640" s="19"/>
      <c r="IJ640" s="19"/>
      <c r="IK640" s="19"/>
      <c r="IL640" s="19"/>
      <c r="IM640" s="19"/>
      <c r="IN640" s="19"/>
      <c r="IO640" s="19"/>
      <c r="IP640" s="19"/>
      <c r="IQ640" s="19"/>
      <c r="IR640" s="19"/>
      <c r="IS640" s="19"/>
      <c r="IT640" s="19"/>
      <c r="IU640" s="19"/>
      <c r="IV640" s="19"/>
    </row>
    <row r="641" spans="1:256" s="28" customFormat="1" ht="16.5">
      <c r="A641" s="27"/>
      <c r="B641" s="11"/>
      <c r="C641" s="29"/>
      <c r="D641" s="29"/>
      <c r="E641" s="29"/>
      <c r="F641" s="29"/>
      <c r="I641" s="19"/>
      <c r="J641" s="19"/>
      <c r="K641" s="19"/>
      <c r="L641" s="19"/>
      <c r="M641" s="19"/>
      <c r="N641" s="19"/>
      <c r="O641" s="19"/>
      <c r="P641" s="19"/>
      <c r="Q641" s="19"/>
      <c r="R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c r="DK641" s="19"/>
      <c r="DL641" s="19"/>
      <c r="DM641" s="19"/>
      <c r="DN641" s="19"/>
      <c r="DO641" s="19"/>
      <c r="DP641" s="19"/>
      <c r="DQ641" s="19"/>
      <c r="DR641" s="19"/>
      <c r="DS641" s="19"/>
      <c r="DT641" s="19"/>
      <c r="DU641" s="19"/>
      <c r="DV641" s="19"/>
      <c r="DW641" s="19"/>
      <c r="DX641" s="19"/>
      <c r="DY641" s="19"/>
      <c r="DZ641" s="19"/>
      <c r="EA641" s="19"/>
      <c r="EB641" s="19"/>
      <c r="EC641" s="19"/>
      <c r="ED641" s="19"/>
      <c r="EE641" s="19"/>
      <c r="EF641" s="19"/>
      <c r="EG641" s="19"/>
      <c r="EH641" s="19"/>
      <c r="EI641" s="19"/>
      <c r="EJ641" s="19"/>
      <c r="EK641" s="19"/>
      <c r="EL641" s="19"/>
      <c r="EM641" s="19"/>
      <c r="EN641" s="19"/>
      <c r="EO641" s="19"/>
      <c r="EP641" s="19"/>
      <c r="EQ641" s="19"/>
      <c r="ER641" s="19"/>
      <c r="ES641" s="19"/>
      <c r="ET641" s="19"/>
      <c r="EU641" s="19"/>
      <c r="EV641" s="19"/>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c r="GN641" s="19"/>
      <c r="GO641" s="19"/>
      <c r="GP641" s="19"/>
      <c r="GQ641" s="19"/>
      <c r="GR641" s="19"/>
      <c r="GS641" s="19"/>
      <c r="GT641" s="19"/>
      <c r="GU641" s="19"/>
      <c r="GV641" s="19"/>
      <c r="GW641" s="19"/>
      <c r="GX641" s="19"/>
      <c r="GY641" s="19"/>
      <c r="GZ641" s="19"/>
      <c r="HA641" s="19"/>
      <c r="HB641" s="19"/>
      <c r="HC641" s="19"/>
      <c r="HD641" s="19"/>
      <c r="HE641" s="19"/>
      <c r="HF641" s="19"/>
      <c r="HG641" s="19"/>
      <c r="HH641" s="19"/>
      <c r="HI641" s="19"/>
      <c r="HJ641" s="19"/>
      <c r="HK641" s="19"/>
      <c r="HL641" s="19"/>
      <c r="HM641" s="19"/>
      <c r="HN641" s="19"/>
      <c r="HO641" s="19"/>
      <c r="HP641" s="19"/>
      <c r="HQ641" s="19"/>
      <c r="HR641" s="19"/>
      <c r="HS641" s="19"/>
      <c r="HT641" s="19"/>
      <c r="HU641" s="19"/>
      <c r="HV641" s="19"/>
      <c r="HW641" s="19"/>
      <c r="HX641" s="19"/>
      <c r="HY641" s="19"/>
      <c r="HZ641" s="19"/>
      <c r="IA641" s="19"/>
      <c r="IB641" s="19"/>
      <c r="IC641" s="19"/>
      <c r="ID641" s="19"/>
      <c r="IE641" s="19"/>
      <c r="IF641" s="19"/>
      <c r="IG641" s="19"/>
      <c r="IH641" s="19"/>
      <c r="II641" s="19"/>
      <c r="IJ641" s="19"/>
      <c r="IK641" s="19"/>
      <c r="IL641" s="19"/>
      <c r="IM641" s="19"/>
      <c r="IN641" s="19"/>
      <c r="IO641" s="19"/>
      <c r="IP641" s="19"/>
      <c r="IQ641" s="19"/>
      <c r="IR641" s="19"/>
      <c r="IS641" s="19"/>
      <c r="IT641" s="19"/>
      <c r="IU641" s="19"/>
      <c r="IV641" s="19"/>
    </row>
    <row r="642" spans="1:256" s="28" customFormat="1" ht="16.5">
      <c r="A642" s="27"/>
      <c r="B642" s="11"/>
      <c r="C642" s="29"/>
      <c r="D642" s="29"/>
      <c r="E642" s="29"/>
      <c r="F642" s="29"/>
      <c r="I642" s="19"/>
      <c r="J642" s="19"/>
      <c r="K642" s="19"/>
      <c r="L642" s="19"/>
      <c r="M642" s="19"/>
      <c r="N642" s="19"/>
      <c r="O642" s="19"/>
      <c r="P642" s="19"/>
      <c r="Q642" s="19"/>
      <c r="R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c r="DK642" s="19"/>
      <c r="DL642" s="19"/>
      <c r="DM642" s="19"/>
      <c r="DN642" s="19"/>
      <c r="DO642" s="19"/>
      <c r="DP642" s="19"/>
      <c r="DQ642" s="19"/>
      <c r="DR642" s="19"/>
      <c r="DS642" s="19"/>
      <c r="DT642" s="19"/>
      <c r="DU642" s="19"/>
      <c r="DV642" s="19"/>
      <c r="DW642" s="19"/>
      <c r="DX642" s="19"/>
      <c r="DY642" s="19"/>
      <c r="DZ642" s="19"/>
      <c r="EA642" s="19"/>
      <c r="EB642" s="19"/>
      <c r="EC642" s="19"/>
      <c r="ED642" s="19"/>
      <c r="EE642" s="19"/>
      <c r="EF642" s="19"/>
      <c r="EG642" s="19"/>
      <c r="EH642" s="19"/>
      <c r="EI642" s="19"/>
      <c r="EJ642" s="19"/>
      <c r="EK642" s="19"/>
      <c r="EL642" s="19"/>
      <c r="EM642" s="19"/>
      <c r="EN642" s="19"/>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c r="GN642" s="19"/>
      <c r="GO642" s="19"/>
      <c r="GP642" s="19"/>
      <c r="GQ642" s="19"/>
      <c r="GR642" s="19"/>
      <c r="GS642" s="19"/>
      <c r="GT642" s="19"/>
      <c r="GU642" s="19"/>
      <c r="GV642" s="19"/>
      <c r="GW642" s="19"/>
      <c r="GX642" s="19"/>
      <c r="GY642" s="19"/>
      <c r="GZ642" s="19"/>
      <c r="HA642" s="19"/>
      <c r="HB642" s="19"/>
      <c r="HC642" s="19"/>
      <c r="HD642" s="19"/>
      <c r="HE642" s="19"/>
      <c r="HF642" s="19"/>
      <c r="HG642" s="19"/>
      <c r="HH642" s="19"/>
      <c r="HI642" s="19"/>
      <c r="HJ642" s="19"/>
      <c r="HK642" s="19"/>
      <c r="HL642" s="19"/>
      <c r="HM642" s="19"/>
      <c r="HN642" s="19"/>
      <c r="HO642" s="19"/>
      <c r="HP642" s="19"/>
      <c r="HQ642" s="19"/>
      <c r="HR642" s="19"/>
      <c r="HS642" s="19"/>
      <c r="HT642" s="19"/>
      <c r="HU642" s="19"/>
      <c r="HV642" s="19"/>
      <c r="HW642" s="19"/>
      <c r="HX642" s="19"/>
      <c r="HY642" s="19"/>
      <c r="HZ642" s="19"/>
      <c r="IA642" s="19"/>
      <c r="IB642" s="19"/>
      <c r="IC642" s="19"/>
      <c r="ID642" s="19"/>
      <c r="IE642" s="19"/>
      <c r="IF642" s="19"/>
      <c r="IG642" s="19"/>
      <c r="IH642" s="19"/>
      <c r="II642" s="19"/>
      <c r="IJ642" s="19"/>
      <c r="IK642" s="19"/>
      <c r="IL642" s="19"/>
      <c r="IM642" s="19"/>
      <c r="IN642" s="19"/>
      <c r="IO642" s="19"/>
      <c r="IP642" s="19"/>
      <c r="IQ642" s="19"/>
      <c r="IR642" s="19"/>
      <c r="IS642" s="19"/>
      <c r="IT642" s="19"/>
      <c r="IU642" s="19"/>
      <c r="IV642" s="19"/>
    </row>
    <row r="643" spans="1:256" s="28" customFormat="1" ht="16.5">
      <c r="A643" s="27"/>
      <c r="B643" s="11"/>
      <c r="C643" s="29"/>
      <c r="D643" s="29"/>
      <c r="E643" s="29"/>
      <c r="F643" s="29"/>
      <c r="I643" s="19"/>
      <c r="J643" s="19"/>
      <c r="K643" s="19"/>
      <c r="L643" s="19"/>
      <c r="M643" s="19"/>
      <c r="N643" s="19"/>
      <c r="O643" s="19"/>
      <c r="P643" s="19"/>
      <c r="Q643" s="19"/>
      <c r="R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c r="DK643" s="19"/>
      <c r="DL643" s="19"/>
      <c r="DM643" s="19"/>
      <c r="DN643" s="19"/>
      <c r="DO643" s="19"/>
      <c r="DP643" s="19"/>
      <c r="DQ643" s="19"/>
      <c r="DR643" s="19"/>
      <c r="DS643" s="19"/>
      <c r="DT643" s="19"/>
      <c r="DU643" s="19"/>
      <c r="DV643" s="19"/>
      <c r="DW643" s="19"/>
      <c r="DX643" s="19"/>
      <c r="DY643" s="19"/>
      <c r="DZ643" s="19"/>
      <c r="EA643" s="19"/>
      <c r="EB643" s="19"/>
      <c r="EC643" s="19"/>
      <c r="ED643" s="19"/>
      <c r="EE643" s="19"/>
      <c r="EF643" s="19"/>
      <c r="EG643" s="19"/>
      <c r="EH643" s="19"/>
      <c r="EI643" s="19"/>
      <c r="EJ643" s="19"/>
      <c r="EK643" s="19"/>
      <c r="EL643" s="19"/>
      <c r="EM643" s="19"/>
      <c r="EN643" s="19"/>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c r="GN643" s="19"/>
      <c r="GO643" s="19"/>
      <c r="GP643" s="19"/>
      <c r="GQ643" s="19"/>
      <c r="GR643" s="19"/>
      <c r="GS643" s="19"/>
      <c r="GT643" s="19"/>
      <c r="GU643" s="19"/>
      <c r="GV643" s="19"/>
      <c r="GW643" s="19"/>
      <c r="GX643" s="19"/>
      <c r="GY643" s="19"/>
      <c r="GZ643" s="19"/>
      <c r="HA643" s="19"/>
      <c r="HB643" s="19"/>
      <c r="HC643" s="19"/>
      <c r="HD643" s="19"/>
      <c r="HE643" s="19"/>
      <c r="HF643" s="19"/>
      <c r="HG643" s="19"/>
      <c r="HH643" s="19"/>
      <c r="HI643" s="19"/>
      <c r="HJ643" s="19"/>
      <c r="HK643" s="19"/>
      <c r="HL643" s="19"/>
      <c r="HM643" s="19"/>
      <c r="HN643" s="19"/>
      <c r="HO643" s="19"/>
      <c r="HP643" s="19"/>
      <c r="HQ643" s="19"/>
      <c r="HR643" s="19"/>
      <c r="HS643" s="19"/>
      <c r="HT643" s="19"/>
      <c r="HU643" s="19"/>
      <c r="HV643" s="19"/>
      <c r="HW643" s="19"/>
      <c r="HX643" s="19"/>
      <c r="HY643" s="19"/>
      <c r="HZ643" s="19"/>
      <c r="IA643" s="19"/>
      <c r="IB643" s="19"/>
      <c r="IC643" s="19"/>
      <c r="ID643" s="19"/>
      <c r="IE643" s="19"/>
      <c r="IF643" s="19"/>
      <c r="IG643" s="19"/>
      <c r="IH643" s="19"/>
      <c r="II643" s="19"/>
      <c r="IJ643" s="19"/>
      <c r="IK643" s="19"/>
      <c r="IL643" s="19"/>
      <c r="IM643" s="19"/>
      <c r="IN643" s="19"/>
      <c r="IO643" s="19"/>
      <c r="IP643" s="19"/>
      <c r="IQ643" s="19"/>
      <c r="IR643" s="19"/>
      <c r="IS643" s="19"/>
      <c r="IT643" s="19"/>
      <c r="IU643" s="19"/>
      <c r="IV643" s="19"/>
    </row>
    <row r="644" spans="1:256" s="28" customFormat="1" ht="16.5">
      <c r="A644" s="27"/>
      <c r="B644" s="11"/>
      <c r="C644" s="29"/>
      <c r="D644" s="29"/>
      <c r="E644" s="29"/>
      <c r="F644" s="29"/>
      <c r="I644" s="19"/>
      <c r="J644" s="19"/>
      <c r="K644" s="19"/>
      <c r="L644" s="19"/>
      <c r="M644" s="19"/>
      <c r="N644" s="19"/>
      <c r="O644" s="19"/>
      <c r="P644" s="19"/>
      <c r="Q644" s="19"/>
      <c r="R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c r="DK644" s="19"/>
      <c r="DL644" s="19"/>
      <c r="DM644" s="19"/>
      <c r="DN644" s="19"/>
      <c r="DO644" s="19"/>
      <c r="DP644" s="19"/>
      <c r="DQ644" s="19"/>
      <c r="DR644" s="19"/>
      <c r="DS644" s="19"/>
      <c r="DT644" s="19"/>
      <c r="DU644" s="19"/>
      <c r="DV644" s="19"/>
      <c r="DW644" s="19"/>
      <c r="DX644" s="19"/>
      <c r="DY644" s="19"/>
      <c r="DZ644" s="19"/>
      <c r="EA644" s="19"/>
      <c r="EB644" s="19"/>
      <c r="EC644" s="19"/>
      <c r="ED644" s="19"/>
      <c r="EE644" s="19"/>
      <c r="EF644" s="19"/>
      <c r="EG644" s="19"/>
      <c r="EH644" s="19"/>
      <c r="EI644" s="19"/>
      <c r="EJ644" s="19"/>
      <c r="EK644" s="19"/>
      <c r="EL644" s="19"/>
      <c r="EM644" s="19"/>
      <c r="EN644" s="19"/>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c r="GN644" s="19"/>
      <c r="GO644" s="19"/>
      <c r="GP644" s="19"/>
      <c r="GQ644" s="19"/>
      <c r="GR644" s="19"/>
      <c r="GS644" s="19"/>
      <c r="GT644" s="19"/>
      <c r="GU644" s="19"/>
      <c r="GV644" s="19"/>
      <c r="GW644" s="19"/>
      <c r="GX644" s="19"/>
      <c r="GY644" s="19"/>
      <c r="GZ644" s="19"/>
      <c r="HA644" s="19"/>
      <c r="HB644" s="19"/>
      <c r="HC644" s="19"/>
      <c r="HD644" s="19"/>
      <c r="HE644" s="19"/>
      <c r="HF644" s="19"/>
      <c r="HG644" s="19"/>
      <c r="HH644" s="19"/>
      <c r="HI644" s="19"/>
      <c r="HJ644" s="19"/>
      <c r="HK644" s="19"/>
      <c r="HL644" s="19"/>
      <c r="HM644" s="19"/>
      <c r="HN644" s="19"/>
      <c r="HO644" s="19"/>
      <c r="HP644" s="19"/>
      <c r="HQ644" s="19"/>
      <c r="HR644" s="19"/>
      <c r="HS644" s="19"/>
      <c r="HT644" s="19"/>
      <c r="HU644" s="19"/>
      <c r="HV644" s="19"/>
      <c r="HW644" s="19"/>
      <c r="HX644" s="19"/>
      <c r="HY644" s="19"/>
      <c r="HZ644" s="19"/>
      <c r="IA644" s="19"/>
      <c r="IB644" s="19"/>
      <c r="IC644" s="19"/>
      <c r="ID644" s="19"/>
      <c r="IE644" s="19"/>
      <c r="IF644" s="19"/>
      <c r="IG644" s="19"/>
      <c r="IH644" s="19"/>
      <c r="II644" s="19"/>
      <c r="IJ644" s="19"/>
      <c r="IK644" s="19"/>
      <c r="IL644" s="19"/>
      <c r="IM644" s="19"/>
      <c r="IN644" s="19"/>
      <c r="IO644" s="19"/>
      <c r="IP644" s="19"/>
      <c r="IQ644" s="19"/>
      <c r="IR644" s="19"/>
      <c r="IS644" s="19"/>
      <c r="IT644" s="19"/>
      <c r="IU644" s="19"/>
      <c r="IV644" s="19"/>
    </row>
    <row r="645" spans="1:256" s="28" customFormat="1" ht="16.5">
      <c r="A645" s="27"/>
      <c r="B645" s="11"/>
      <c r="C645" s="29"/>
      <c r="D645" s="29"/>
      <c r="E645" s="29"/>
      <c r="F645" s="29"/>
      <c r="I645" s="19"/>
      <c r="J645" s="19"/>
      <c r="K645" s="19"/>
      <c r="L645" s="19"/>
      <c r="M645" s="19"/>
      <c r="N645" s="19"/>
      <c r="O645" s="19"/>
      <c r="P645" s="19"/>
      <c r="Q645" s="19"/>
      <c r="R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c r="DK645" s="19"/>
      <c r="DL645" s="19"/>
      <c r="DM645" s="19"/>
      <c r="DN645" s="19"/>
      <c r="DO645" s="19"/>
      <c r="DP645" s="19"/>
      <c r="DQ645" s="19"/>
      <c r="DR645" s="19"/>
      <c r="DS645" s="19"/>
      <c r="DT645" s="19"/>
      <c r="DU645" s="19"/>
      <c r="DV645" s="19"/>
      <c r="DW645" s="19"/>
      <c r="DX645" s="19"/>
      <c r="DY645" s="19"/>
      <c r="DZ645" s="19"/>
      <c r="EA645" s="19"/>
      <c r="EB645" s="19"/>
      <c r="EC645" s="19"/>
      <c r="ED645" s="19"/>
      <c r="EE645" s="19"/>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c r="GN645" s="19"/>
      <c r="GO645" s="19"/>
      <c r="GP645" s="19"/>
      <c r="GQ645" s="19"/>
      <c r="GR645" s="19"/>
      <c r="GS645" s="19"/>
      <c r="GT645" s="19"/>
      <c r="GU645" s="19"/>
      <c r="GV645" s="19"/>
      <c r="GW645" s="19"/>
      <c r="GX645" s="19"/>
      <c r="GY645" s="19"/>
      <c r="GZ645" s="19"/>
      <c r="HA645" s="19"/>
      <c r="HB645" s="19"/>
      <c r="HC645" s="19"/>
      <c r="HD645" s="19"/>
      <c r="HE645" s="19"/>
      <c r="HF645" s="19"/>
      <c r="HG645" s="19"/>
      <c r="HH645" s="19"/>
      <c r="HI645" s="19"/>
      <c r="HJ645" s="19"/>
      <c r="HK645" s="19"/>
      <c r="HL645" s="19"/>
      <c r="HM645" s="19"/>
      <c r="HN645" s="19"/>
      <c r="HO645" s="19"/>
      <c r="HP645" s="19"/>
      <c r="HQ645" s="19"/>
      <c r="HR645" s="19"/>
      <c r="HS645" s="19"/>
      <c r="HT645" s="19"/>
      <c r="HU645" s="19"/>
      <c r="HV645" s="19"/>
      <c r="HW645" s="19"/>
      <c r="HX645" s="19"/>
      <c r="HY645" s="19"/>
      <c r="HZ645" s="19"/>
      <c r="IA645" s="19"/>
      <c r="IB645" s="19"/>
      <c r="IC645" s="19"/>
      <c r="ID645" s="19"/>
      <c r="IE645" s="19"/>
      <c r="IF645" s="19"/>
      <c r="IG645" s="19"/>
      <c r="IH645" s="19"/>
      <c r="II645" s="19"/>
      <c r="IJ645" s="19"/>
      <c r="IK645" s="19"/>
      <c r="IL645" s="19"/>
      <c r="IM645" s="19"/>
      <c r="IN645" s="19"/>
      <c r="IO645" s="19"/>
      <c r="IP645" s="19"/>
      <c r="IQ645" s="19"/>
      <c r="IR645" s="19"/>
      <c r="IS645" s="19"/>
      <c r="IT645" s="19"/>
      <c r="IU645" s="19"/>
      <c r="IV645" s="19"/>
    </row>
    <row r="646" spans="1:256" s="28" customFormat="1" ht="16.5">
      <c r="A646" s="27"/>
      <c r="B646" s="11"/>
      <c r="C646" s="29"/>
      <c r="D646" s="29"/>
      <c r="E646" s="29"/>
      <c r="F646" s="29"/>
      <c r="I646" s="19"/>
      <c r="J646" s="19"/>
      <c r="K646" s="19"/>
      <c r="L646" s="19"/>
      <c r="M646" s="19"/>
      <c r="N646" s="19"/>
      <c r="O646" s="19"/>
      <c r="P646" s="19"/>
      <c r="Q646" s="19"/>
      <c r="R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c r="DK646" s="19"/>
      <c r="DL646" s="19"/>
      <c r="DM646" s="19"/>
      <c r="DN646" s="19"/>
      <c r="DO646" s="19"/>
      <c r="DP646" s="19"/>
      <c r="DQ646" s="19"/>
      <c r="DR646" s="19"/>
      <c r="DS646" s="19"/>
      <c r="DT646" s="19"/>
      <c r="DU646" s="19"/>
      <c r="DV646" s="19"/>
      <c r="DW646" s="19"/>
      <c r="DX646" s="19"/>
      <c r="DY646" s="19"/>
      <c r="DZ646" s="19"/>
      <c r="EA646" s="19"/>
      <c r="EB646" s="19"/>
      <c r="EC646" s="19"/>
      <c r="ED646" s="19"/>
      <c r="EE646" s="19"/>
      <c r="EF646" s="19"/>
      <c r="EG646" s="19"/>
      <c r="EH646" s="19"/>
      <c r="EI646" s="19"/>
      <c r="EJ646" s="19"/>
      <c r="EK646" s="19"/>
      <c r="EL646" s="19"/>
      <c r="EM646" s="19"/>
      <c r="EN646" s="19"/>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c r="GN646" s="19"/>
      <c r="GO646" s="19"/>
      <c r="GP646" s="19"/>
      <c r="GQ646" s="19"/>
      <c r="GR646" s="19"/>
      <c r="GS646" s="19"/>
      <c r="GT646" s="19"/>
      <c r="GU646" s="19"/>
      <c r="GV646" s="19"/>
      <c r="GW646" s="19"/>
      <c r="GX646" s="19"/>
      <c r="GY646" s="19"/>
      <c r="GZ646" s="19"/>
      <c r="HA646" s="19"/>
      <c r="HB646" s="19"/>
      <c r="HC646" s="19"/>
      <c r="HD646" s="19"/>
      <c r="HE646" s="19"/>
      <c r="HF646" s="19"/>
      <c r="HG646" s="19"/>
      <c r="HH646" s="19"/>
      <c r="HI646" s="19"/>
      <c r="HJ646" s="19"/>
      <c r="HK646" s="19"/>
      <c r="HL646" s="19"/>
      <c r="HM646" s="19"/>
      <c r="HN646" s="19"/>
      <c r="HO646" s="19"/>
      <c r="HP646" s="19"/>
      <c r="HQ646" s="19"/>
      <c r="HR646" s="19"/>
      <c r="HS646" s="19"/>
      <c r="HT646" s="19"/>
      <c r="HU646" s="19"/>
      <c r="HV646" s="19"/>
      <c r="HW646" s="19"/>
      <c r="HX646" s="19"/>
      <c r="HY646" s="19"/>
      <c r="HZ646" s="19"/>
      <c r="IA646" s="19"/>
      <c r="IB646" s="19"/>
      <c r="IC646" s="19"/>
      <c r="ID646" s="19"/>
      <c r="IE646" s="19"/>
      <c r="IF646" s="19"/>
      <c r="IG646" s="19"/>
      <c r="IH646" s="19"/>
      <c r="II646" s="19"/>
      <c r="IJ646" s="19"/>
      <c r="IK646" s="19"/>
      <c r="IL646" s="19"/>
      <c r="IM646" s="19"/>
      <c r="IN646" s="19"/>
      <c r="IO646" s="19"/>
      <c r="IP646" s="19"/>
      <c r="IQ646" s="19"/>
      <c r="IR646" s="19"/>
      <c r="IS646" s="19"/>
      <c r="IT646" s="19"/>
      <c r="IU646" s="19"/>
      <c r="IV646" s="19"/>
    </row>
    <row r="647" spans="1:256" s="28" customFormat="1" ht="16.5">
      <c r="A647" s="27"/>
      <c r="B647" s="11"/>
      <c r="C647" s="29"/>
      <c r="D647" s="29"/>
      <c r="E647" s="29"/>
      <c r="F647" s="29"/>
      <c r="I647" s="19"/>
      <c r="J647" s="19"/>
      <c r="K647" s="19"/>
      <c r="L647" s="19"/>
      <c r="M647" s="19"/>
      <c r="N647" s="19"/>
      <c r="O647" s="19"/>
      <c r="P647" s="19"/>
      <c r="Q647" s="19"/>
      <c r="R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c r="DK647" s="19"/>
      <c r="DL647" s="19"/>
      <c r="DM647" s="19"/>
      <c r="DN647" s="19"/>
      <c r="DO647" s="19"/>
      <c r="DP647" s="19"/>
      <c r="DQ647" s="19"/>
      <c r="DR647" s="19"/>
      <c r="DS647" s="19"/>
      <c r="DT647" s="19"/>
      <c r="DU647" s="19"/>
      <c r="DV647" s="19"/>
      <c r="DW647" s="19"/>
      <c r="DX647" s="19"/>
      <c r="DY647" s="19"/>
      <c r="DZ647" s="19"/>
      <c r="EA647" s="19"/>
      <c r="EB647" s="19"/>
      <c r="EC647" s="19"/>
      <c r="ED647" s="19"/>
      <c r="EE647" s="19"/>
      <c r="EF647" s="19"/>
      <c r="EG647" s="19"/>
      <c r="EH647" s="19"/>
      <c r="EI647" s="19"/>
      <c r="EJ647" s="19"/>
      <c r="EK647" s="19"/>
      <c r="EL647" s="19"/>
      <c r="EM647" s="19"/>
      <c r="EN647" s="19"/>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c r="GN647" s="19"/>
      <c r="GO647" s="19"/>
      <c r="GP647" s="19"/>
      <c r="GQ647" s="19"/>
      <c r="GR647" s="19"/>
      <c r="GS647" s="19"/>
      <c r="GT647" s="19"/>
      <c r="GU647" s="19"/>
      <c r="GV647" s="19"/>
      <c r="GW647" s="19"/>
      <c r="GX647" s="19"/>
      <c r="GY647" s="19"/>
      <c r="GZ647" s="19"/>
      <c r="HA647" s="19"/>
      <c r="HB647" s="19"/>
      <c r="HC647" s="19"/>
      <c r="HD647" s="19"/>
      <c r="HE647" s="19"/>
      <c r="HF647" s="19"/>
      <c r="HG647" s="19"/>
      <c r="HH647" s="19"/>
      <c r="HI647" s="19"/>
      <c r="HJ647" s="19"/>
      <c r="HK647" s="19"/>
      <c r="HL647" s="19"/>
      <c r="HM647" s="19"/>
      <c r="HN647" s="19"/>
      <c r="HO647" s="19"/>
      <c r="HP647" s="19"/>
      <c r="HQ647" s="19"/>
      <c r="HR647" s="19"/>
      <c r="HS647" s="19"/>
      <c r="HT647" s="19"/>
      <c r="HU647" s="19"/>
      <c r="HV647" s="19"/>
      <c r="HW647" s="19"/>
      <c r="HX647" s="19"/>
      <c r="HY647" s="19"/>
      <c r="HZ647" s="19"/>
      <c r="IA647" s="19"/>
      <c r="IB647" s="19"/>
      <c r="IC647" s="19"/>
      <c r="ID647" s="19"/>
      <c r="IE647" s="19"/>
      <c r="IF647" s="19"/>
      <c r="IG647" s="19"/>
      <c r="IH647" s="19"/>
      <c r="II647" s="19"/>
      <c r="IJ647" s="19"/>
      <c r="IK647" s="19"/>
      <c r="IL647" s="19"/>
      <c r="IM647" s="19"/>
      <c r="IN647" s="19"/>
      <c r="IO647" s="19"/>
      <c r="IP647" s="19"/>
      <c r="IQ647" s="19"/>
      <c r="IR647" s="19"/>
      <c r="IS647" s="19"/>
      <c r="IT647" s="19"/>
      <c r="IU647" s="19"/>
      <c r="IV647" s="19"/>
    </row>
    <row r="648" spans="1:256" s="28" customFormat="1" ht="16.5">
      <c r="A648" s="27"/>
      <c r="B648" s="11"/>
      <c r="C648" s="29"/>
      <c r="D648" s="29"/>
      <c r="E648" s="29"/>
      <c r="F648" s="29"/>
      <c r="I648" s="19"/>
      <c r="J648" s="19"/>
      <c r="K648" s="19"/>
      <c r="L648" s="19"/>
      <c r="M648" s="19"/>
      <c r="N648" s="19"/>
      <c r="O648" s="19"/>
      <c r="P648" s="19"/>
      <c r="Q648" s="19"/>
      <c r="R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c r="DK648" s="19"/>
      <c r="DL648" s="19"/>
      <c r="DM648" s="19"/>
      <c r="DN648" s="19"/>
      <c r="DO648" s="19"/>
      <c r="DP648" s="19"/>
      <c r="DQ648" s="19"/>
      <c r="DR648" s="19"/>
      <c r="DS648" s="19"/>
      <c r="DT648" s="19"/>
      <c r="DU648" s="19"/>
      <c r="DV648" s="19"/>
      <c r="DW648" s="19"/>
      <c r="DX648" s="19"/>
      <c r="DY648" s="19"/>
      <c r="DZ648" s="19"/>
      <c r="EA648" s="19"/>
      <c r="EB648" s="19"/>
      <c r="EC648" s="19"/>
      <c r="ED648" s="19"/>
      <c r="EE648" s="19"/>
      <c r="EF648" s="19"/>
      <c r="EG648" s="19"/>
      <c r="EH648" s="19"/>
      <c r="EI648" s="19"/>
      <c r="EJ648" s="19"/>
      <c r="EK648" s="19"/>
      <c r="EL648" s="19"/>
      <c r="EM648" s="19"/>
      <c r="EN648" s="19"/>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c r="GN648" s="19"/>
      <c r="GO648" s="19"/>
      <c r="GP648" s="19"/>
      <c r="GQ648" s="19"/>
      <c r="GR648" s="19"/>
      <c r="GS648" s="19"/>
      <c r="GT648" s="19"/>
      <c r="GU648" s="19"/>
      <c r="GV648" s="19"/>
      <c r="GW648" s="19"/>
      <c r="GX648" s="19"/>
      <c r="GY648" s="19"/>
      <c r="GZ648" s="19"/>
      <c r="HA648" s="19"/>
      <c r="HB648" s="19"/>
      <c r="HC648" s="19"/>
      <c r="HD648" s="19"/>
      <c r="HE648" s="19"/>
      <c r="HF648" s="19"/>
      <c r="HG648" s="19"/>
      <c r="HH648" s="19"/>
      <c r="HI648" s="19"/>
      <c r="HJ648" s="19"/>
      <c r="HK648" s="19"/>
      <c r="HL648" s="19"/>
      <c r="HM648" s="19"/>
      <c r="HN648" s="19"/>
      <c r="HO648" s="19"/>
      <c r="HP648" s="19"/>
      <c r="HQ648" s="19"/>
      <c r="HR648" s="19"/>
      <c r="HS648" s="19"/>
      <c r="HT648" s="19"/>
      <c r="HU648" s="19"/>
      <c r="HV648" s="19"/>
      <c r="HW648" s="19"/>
      <c r="HX648" s="19"/>
      <c r="HY648" s="19"/>
      <c r="HZ648" s="19"/>
      <c r="IA648" s="19"/>
      <c r="IB648" s="19"/>
      <c r="IC648" s="19"/>
      <c r="ID648" s="19"/>
      <c r="IE648" s="19"/>
      <c r="IF648" s="19"/>
      <c r="IG648" s="19"/>
      <c r="IH648" s="19"/>
      <c r="II648" s="19"/>
      <c r="IJ648" s="19"/>
      <c r="IK648" s="19"/>
      <c r="IL648" s="19"/>
      <c r="IM648" s="19"/>
      <c r="IN648" s="19"/>
      <c r="IO648" s="19"/>
      <c r="IP648" s="19"/>
      <c r="IQ648" s="19"/>
      <c r="IR648" s="19"/>
      <c r="IS648" s="19"/>
      <c r="IT648" s="19"/>
      <c r="IU648" s="19"/>
      <c r="IV648" s="19"/>
    </row>
    <row r="649" spans="1:256" s="28" customFormat="1" ht="16.5">
      <c r="A649" s="27"/>
      <c r="B649" s="11"/>
      <c r="C649" s="29"/>
      <c r="D649" s="29"/>
      <c r="E649" s="29"/>
      <c r="F649" s="29"/>
      <c r="I649" s="19"/>
      <c r="J649" s="19"/>
      <c r="K649" s="19"/>
      <c r="L649" s="19"/>
      <c r="M649" s="19"/>
      <c r="N649" s="19"/>
      <c r="O649" s="19"/>
      <c r="P649" s="19"/>
      <c r="Q649" s="19"/>
      <c r="R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c r="DK649" s="19"/>
      <c r="DL649" s="19"/>
      <c r="DM649" s="19"/>
      <c r="DN649" s="19"/>
      <c r="DO649" s="19"/>
      <c r="DP649" s="19"/>
      <c r="DQ649" s="19"/>
      <c r="DR649" s="19"/>
      <c r="DS649" s="19"/>
      <c r="DT649" s="19"/>
      <c r="DU649" s="19"/>
      <c r="DV649" s="19"/>
      <c r="DW649" s="19"/>
      <c r="DX649" s="19"/>
      <c r="DY649" s="19"/>
      <c r="DZ649" s="19"/>
      <c r="EA649" s="19"/>
      <c r="EB649" s="19"/>
      <c r="EC649" s="19"/>
      <c r="ED649" s="19"/>
      <c r="EE649" s="19"/>
      <c r="EF649" s="19"/>
      <c r="EG649" s="19"/>
      <c r="EH649" s="19"/>
      <c r="EI649" s="19"/>
      <c r="EJ649" s="19"/>
      <c r="EK649" s="19"/>
      <c r="EL649" s="19"/>
      <c r="EM649" s="19"/>
      <c r="EN649" s="19"/>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c r="GN649" s="19"/>
      <c r="GO649" s="19"/>
      <c r="GP649" s="19"/>
      <c r="GQ649" s="19"/>
      <c r="GR649" s="19"/>
      <c r="GS649" s="19"/>
      <c r="GT649" s="19"/>
      <c r="GU649" s="19"/>
      <c r="GV649" s="19"/>
      <c r="GW649" s="19"/>
      <c r="GX649" s="19"/>
      <c r="GY649" s="19"/>
      <c r="GZ649" s="19"/>
      <c r="HA649" s="19"/>
      <c r="HB649" s="19"/>
      <c r="HC649" s="19"/>
      <c r="HD649" s="19"/>
      <c r="HE649" s="19"/>
      <c r="HF649" s="19"/>
      <c r="HG649" s="19"/>
      <c r="HH649" s="19"/>
      <c r="HI649" s="19"/>
      <c r="HJ649" s="19"/>
      <c r="HK649" s="19"/>
      <c r="HL649" s="19"/>
      <c r="HM649" s="19"/>
      <c r="HN649" s="19"/>
      <c r="HO649" s="19"/>
      <c r="HP649" s="19"/>
      <c r="HQ649" s="19"/>
      <c r="HR649" s="19"/>
      <c r="HS649" s="19"/>
      <c r="HT649" s="19"/>
      <c r="HU649" s="19"/>
      <c r="HV649" s="19"/>
      <c r="HW649" s="19"/>
      <c r="HX649" s="19"/>
      <c r="HY649" s="19"/>
      <c r="HZ649" s="19"/>
      <c r="IA649" s="19"/>
      <c r="IB649" s="19"/>
      <c r="IC649" s="19"/>
      <c r="ID649" s="19"/>
      <c r="IE649" s="19"/>
      <c r="IF649" s="19"/>
      <c r="IG649" s="19"/>
      <c r="IH649" s="19"/>
      <c r="II649" s="19"/>
      <c r="IJ649" s="19"/>
      <c r="IK649" s="19"/>
      <c r="IL649" s="19"/>
      <c r="IM649" s="19"/>
      <c r="IN649" s="19"/>
      <c r="IO649" s="19"/>
      <c r="IP649" s="19"/>
      <c r="IQ649" s="19"/>
      <c r="IR649" s="19"/>
      <c r="IS649" s="19"/>
      <c r="IT649" s="19"/>
      <c r="IU649" s="19"/>
      <c r="IV649" s="19"/>
    </row>
    <row r="650" spans="1:256" s="28" customFormat="1" ht="16.5">
      <c r="A650" s="27"/>
      <c r="B650" s="11"/>
      <c r="C650" s="29"/>
      <c r="D650" s="29"/>
      <c r="E650" s="29"/>
      <c r="F650" s="29"/>
      <c r="I650" s="19"/>
      <c r="J650" s="19"/>
      <c r="K650" s="19"/>
      <c r="L650" s="19"/>
      <c r="M650" s="19"/>
      <c r="N650" s="19"/>
      <c r="O650" s="19"/>
      <c r="P650" s="19"/>
      <c r="Q650" s="19"/>
      <c r="R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c r="DK650" s="19"/>
      <c r="DL650" s="19"/>
      <c r="DM650" s="19"/>
      <c r="DN650" s="19"/>
      <c r="DO650" s="19"/>
      <c r="DP650" s="19"/>
      <c r="DQ650" s="19"/>
      <c r="DR650" s="19"/>
      <c r="DS650" s="19"/>
      <c r="DT650" s="19"/>
      <c r="DU650" s="19"/>
      <c r="DV650" s="19"/>
      <c r="DW650" s="19"/>
      <c r="DX650" s="19"/>
      <c r="DY650" s="19"/>
      <c r="DZ650" s="19"/>
      <c r="EA650" s="19"/>
      <c r="EB650" s="19"/>
      <c r="EC650" s="19"/>
      <c r="ED650" s="19"/>
      <c r="EE650" s="19"/>
      <c r="EF650" s="19"/>
      <c r="EG650" s="19"/>
      <c r="EH650" s="19"/>
      <c r="EI650" s="19"/>
      <c r="EJ650" s="19"/>
      <c r="EK650" s="19"/>
      <c r="EL650" s="19"/>
      <c r="EM650" s="19"/>
      <c r="EN650" s="19"/>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c r="GN650" s="19"/>
      <c r="GO650" s="19"/>
      <c r="GP650" s="19"/>
      <c r="GQ650" s="19"/>
      <c r="GR650" s="19"/>
      <c r="GS650" s="19"/>
      <c r="GT650" s="19"/>
      <c r="GU650" s="19"/>
      <c r="GV650" s="19"/>
      <c r="GW650" s="19"/>
      <c r="GX650" s="19"/>
      <c r="GY650" s="19"/>
      <c r="GZ650" s="19"/>
      <c r="HA650" s="19"/>
      <c r="HB650" s="19"/>
      <c r="HC650" s="19"/>
      <c r="HD650" s="19"/>
      <c r="HE650" s="19"/>
      <c r="HF650" s="19"/>
      <c r="HG650" s="19"/>
      <c r="HH650" s="19"/>
      <c r="HI650" s="19"/>
      <c r="HJ650" s="19"/>
      <c r="HK650" s="19"/>
      <c r="HL650" s="19"/>
      <c r="HM650" s="19"/>
      <c r="HN650" s="19"/>
      <c r="HO650" s="19"/>
      <c r="HP650" s="19"/>
      <c r="HQ650" s="19"/>
      <c r="HR650" s="19"/>
      <c r="HS650" s="19"/>
      <c r="HT650" s="19"/>
      <c r="HU650" s="19"/>
      <c r="HV650" s="19"/>
      <c r="HW650" s="19"/>
      <c r="HX650" s="19"/>
      <c r="HY650" s="19"/>
      <c r="HZ650" s="19"/>
      <c r="IA650" s="19"/>
      <c r="IB650" s="19"/>
      <c r="IC650" s="19"/>
      <c r="ID650" s="19"/>
      <c r="IE650" s="19"/>
      <c r="IF650" s="19"/>
      <c r="IG650" s="19"/>
      <c r="IH650" s="19"/>
      <c r="II650" s="19"/>
      <c r="IJ650" s="19"/>
      <c r="IK650" s="19"/>
      <c r="IL650" s="19"/>
      <c r="IM650" s="19"/>
      <c r="IN650" s="19"/>
      <c r="IO650" s="19"/>
      <c r="IP650" s="19"/>
      <c r="IQ650" s="19"/>
      <c r="IR650" s="19"/>
      <c r="IS650" s="19"/>
      <c r="IT650" s="19"/>
      <c r="IU650" s="19"/>
      <c r="IV650" s="19"/>
    </row>
    <row r="651" spans="1:256" s="28" customFormat="1" ht="16.5">
      <c r="A651" s="27"/>
      <c r="B651" s="11"/>
      <c r="C651" s="29"/>
      <c r="D651" s="29"/>
      <c r="E651" s="29"/>
      <c r="F651" s="29"/>
      <c r="I651" s="19"/>
      <c r="J651" s="19"/>
      <c r="K651" s="19"/>
      <c r="L651" s="19"/>
      <c r="M651" s="19"/>
      <c r="N651" s="19"/>
      <c r="O651" s="19"/>
      <c r="P651" s="19"/>
      <c r="Q651" s="19"/>
      <c r="R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c r="DK651" s="19"/>
      <c r="DL651" s="19"/>
      <c r="DM651" s="19"/>
      <c r="DN651" s="19"/>
      <c r="DO651" s="19"/>
      <c r="DP651" s="19"/>
      <c r="DQ651" s="19"/>
      <c r="DR651" s="19"/>
      <c r="DS651" s="19"/>
      <c r="DT651" s="19"/>
      <c r="DU651" s="19"/>
      <c r="DV651" s="19"/>
      <c r="DW651" s="19"/>
      <c r="DX651" s="19"/>
      <c r="DY651" s="19"/>
      <c r="DZ651" s="19"/>
      <c r="EA651" s="19"/>
      <c r="EB651" s="19"/>
      <c r="EC651" s="19"/>
      <c r="ED651" s="19"/>
      <c r="EE651" s="19"/>
      <c r="EF651" s="19"/>
      <c r="EG651" s="19"/>
      <c r="EH651" s="19"/>
      <c r="EI651" s="19"/>
      <c r="EJ651" s="19"/>
      <c r="EK651" s="19"/>
      <c r="EL651" s="19"/>
      <c r="EM651" s="19"/>
      <c r="EN651" s="19"/>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c r="GN651" s="19"/>
      <c r="GO651" s="19"/>
      <c r="GP651" s="19"/>
      <c r="GQ651" s="19"/>
      <c r="GR651" s="19"/>
      <c r="GS651" s="19"/>
      <c r="GT651" s="19"/>
      <c r="GU651" s="19"/>
      <c r="GV651" s="19"/>
      <c r="GW651" s="19"/>
      <c r="GX651" s="19"/>
      <c r="GY651" s="19"/>
      <c r="GZ651" s="19"/>
      <c r="HA651" s="19"/>
      <c r="HB651" s="19"/>
      <c r="HC651" s="19"/>
      <c r="HD651" s="19"/>
      <c r="HE651" s="19"/>
      <c r="HF651" s="19"/>
      <c r="HG651" s="19"/>
      <c r="HH651" s="19"/>
      <c r="HI651" s="19"/>
      <c r="HJ651" s="19"/>
      <c r="HK651" s="19"/>
      <c r="HL651" s="19"/>
      <c r="HM651" s="19"/>
      <c r="HN651" s="19"/>
      <c r="HO651" s="19"/>
      <c r="HP651" s="19"/>
      <c r="HQ651" s="19"/>
      <c r="HR651" s="19"/>
      <c r="HS651" s="19"/>
      <c r="HT651" s="19"/>
      <c r="HU651" s="19"/>
      <c r="HV651" s="19"/>
      <c r="HW651" s="19"/>
      <c r="HX651" s="19"/>
      <c r="HY651" s="19"/>
      <c r="HZ651" s="19"/>
      <c r="IA651" s="19"/>
      <c r="IB651" s="19"/>
      <c r="IC651" s="19"/>
      <c r="ID651" s="19"/>
      <c r="IE651" s="19"/>
      <c r="IF651" s="19"/>
      <c r="IG651" s="19"/>
      <c r="IH651" s="19"/>
      <c r="II651" s="19"/>
      <c r="IJ651" s="19"/>
      <c r="IK651" s="19"/>
      <c r="IL651" s="19"/>
      <c r="IM651" s="19"/>
      <c r="IN651" s="19"/>
      <c r="IO651" s="19"/>
      <c r="IP651" s="19"/>
      <c r="IQ651" s="19"/>
      <c r="IR651" s="19"/>
      <c r="IS651" s="19"/>
      <c r="IT651" s="19"/>
      <c r="IU651" s="19"/>
      <c r="IV651" s="19"/>
    </row>
    <row r="652" spans="1:256" s="28" customFormat="1" ht="16.5">
      <c r="A652" s="27"/>
      <c r="B652" s="11"/>
      <c r="C652" s="29"/>
      <c r="D652" s="29"/>
      <c r="E652" s="29"/>
      <c r="F652" s="29"/>
      <c r="I652" s="19"/>
      <c r="J652" s="19"/>
      <c r="K652" s="19"/>
      <c r="L652" s="19"/>
      <c r="M652" s="19"/>
      <c r="N652" s="19"/>
      <c r="O652" s="19"/>
      <c r="P652" s="19"/>
      <c r="Q652" s="19"/>
      <c r="R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c r="DK652" s="19"/>
      <c r="DL652" s="19"/>
      <c r="DM652" s="19"/>
      <c r="DN652" s="19"/>
      <c r="DO652" s="19"/>
      <c r="DP652" s="19"/>
      <c r="DQ652" s="19"/>
      <c r="DR652" s="19"/>
      <c r="DS652" s="19"/>
      <c r="DT652" s="19"/>
      <c r="DU652" s="19"/>
      <c r="DV652" s="19"/>
      <c r="DW652" s="19"/>
      <c r="DX652" s="19"/>
      <c r="DY652" s="19"/>
      <c r="DZ652" s="19"/>
      <c r="EA652" s="19"/>
      <c r="EB652" s="19"/>
      <c r="EC652" s="19"/>
      <c r="ED652" s="19"/>
      <c r="EE652" s="19"/>
      <c r="EF652" s="19"/>
      <c r="EG652" s="19"/>
      <c r="EH652" s="19"/>
      <c r="EI652" s="19"/>
      <c r="EJ652" s="19"/>
      <c r="EK652" s="19"/>
      <c r="EL652" s="19"/>
      <c r="EM652" s="19"/>
      <c r="EN652" s="19"/>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c r="GN652" s="19"/>
      <c r="GO652" s="19"/>
      <c r="GP652" s="19"/>
      <c r="GQ652" s="19"/>
      <c r="GR652" s="19"/>
      <c r="GS652" s="19"/>
      <c r="GT652" s="19"/>
      <c r="GU652" s="19"/>
      <c r="GV652" s="19"/>
      <c r="GW652" s="19"/>
      <c r="GX652" s="19"/>
      <c r="GY652" s="19"/>
      <c r="GZ652" s="19"/>
      <c r="HA652" s="19"/>
      <c r="HB652" s="19"/>
      <c r="HC652" s="19"/>
      <c r="HD652" s="19"/>
      <c r="HE652" s="19"/>
      <c r="HF652" s="19"/>
      <c r="HG652" s="19"/>
      <c r="HH652" s="19"/>
      <c r="HI652" s="19"/>
      <c r="HJ652" s="19"/>
      <c r="HK652" s="19"/>
      <c r="HL652" s="19"/>
      <c r="HM652" s="19"/>
      <c r="HN652" s="19"/>
      <c r="HO652" s="19"/>
      <c r="HP652" s="19"/>
      <c r="HQ652" s="19"/>
      <c r="HR652" s="19"/>
      <c r="HS652" s="19"/>
      <c r="HT652" s="19"/>
      <c r="HU652" s="19"/>
      <c r="HV652" s="19"/>
      <c r="HW652" s="19"/>
      <c r="HX652" s="19"/>
      <c r="HY652" s="19"/>
      <c r="HZ652" s="19"/>
      <c r="IA652" s="19"/>
      <c r="IB652" s="19"/>
      <c r="IC652" s="19"/>
      <c r="ID652" s="19"/>
      <c r="IE652" s="19"/>
      <c r="IF652" s="19"/>
      <c r="IG652" s="19"/>
      <c r="IH652" s="19"/>
      <c r="II652" s="19"/>
      <c r="IJ652" s="19"/>
      <c r="IK652" s="19"/>
      <c r="IL652" s="19"/>
      <c r="IM652" s="19"/>
      <c r="IN652" s="19"/>
      <c r="IO652" s="19"/>
      <c r="IP652" s="19"/>
      <c r="IQ652" s="19"/>
      <c r="IR652" s="19"/>
      <c r="IS652" s="19"/>
      <c r="IT652" s="19"/>
      <c r="IU652" s="19"/>
      <c r="IV652" s="19"/>
    </row>
    <row r="653" spans="1:256" s="28" customFormat="1" ht="16.5">
      <c r="A653" s="27"/>
      <c r="B653" s="11"/>
      <c r="C653" s="29"/>
      <c r="D653" s="29"/>
      <c r="E653" s="29"/>
      <c r="F653" s="29"/>
      <c r="I653" s="19"/>
      <c r="J653" s="19"/>
      <c r="K653" s="19"/>
      <c r="L653" s="19"/>
      <c r="M653" s="19"/>
      <c r="N653" s="19"/>
      <c r="O653" s="19"/>
      <c r="P653" s="19"/>
      <c r="Q653" s="19"/>
      <c r="R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c r="DK653" s="19"/>
      <c r="DL653" s="19"/>
      <c r="DM653" s="19"/>
      <c r="DN653" s="19"/>
      <c r="DO653" s="19"/>
      <c r="DP653" s="19"/>
      <c r="DQ653" s="19"/>
      <c r="DR653" s="19"/>
      <c r="DS653" s="19"/>
      <c r="DT653" s="19"/>
      <c r="DU653" s="19"/>
      <c r="DV653" s="19"/>
      <c r="DW653" s="19"/>
      <c r="DX653" s="19"/>
      <c r="DY653" s="19"/>
      <c r="DZ653" s="19"/>
      <c r="EA653" s="19"/>
      <c r="EB653" s="19"/>
      <c r="EC653" s="19"/>
      <c r="ED653" s="19"/>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c r="GN653" s="19"/>
      <c r="GO653" s="19"/>
      <c r="GP653" s="19"/>
      <c r="GQ653" s="19"/>
      <c r="GR653" s="19"/>
      <c r="GS653" s="19"/>
      <c r="GT653" s="19"/>
      <c r="GU653" s="19"/>
      <c r="GV653" s="19"/>
      <c r="GW653" s="19"/>
      <c r="GX653" s="19"/>
      <c r="GY653" s="19"/>
      <c r="GZ653" s="19"/>
      <c r="HA653" s="19"/>
      <c r="HB653" s="19"/>
      <c r="HC653" s="19"/>
      <c r="HD653" s="19"/>
      <c r="HE653" s="19"/>
      <c r="HF653" s="19"/>
      <c r="HG653" s="19"/>
      <c r="HH653" s="19"/>
      <c r="HI653" s="19"/>
      <c r="HJ653" s="19"/>
      <c r="HK653" s="19"/>
      <c r="HL653" s="19"/>
      <c r="HM653" s="19"/>
      <c r="HN653" s="19"/>
      <c r="HO653" s="19"/>
      <c r="HP653" s="19"/>
      <c r="HQ653" s="19"/>
      <c r="HR653" s="19"/>
      <c r="HS653" s="19"/>
      <c r="HT653" s="19"/>
      <c r="HU653" s="19"/>
      <c r="HV653" s="19"/>
      <c r="HW653" s="19"/>
      <c r="HX653" s="19"/>
      <c r="HY653" s="19"/>
      <c r="HZ653" s="19"/>
      <c r="IA653" s="19"/>
      <c r="IB653" s="19"/>
      <c r="IC653" s="19"/>
      <c r="ID653" s="19"/>
      <c r="IE653" s="19"/>
      <c r="IF653" s="19"/>
      <c r="IG653" s="19"/>
      <c r="IH653" s="19"/>
      <c r="II653" s="19"/>
      <c r="IJ653" s="19"/>
      <c r="IK653" s="19"/>
      <c r="IL653" s="19"/>
      <c r="IM653" s="19"/>
      <c r="IN653" s="19"/>
      <c r="IO653" s="19"/>
      <c r="IP653" s="19"/>
      <c r="IQ653" s="19"/>
      <c r="IR653" s="19"/>
      <c r="IS653" s="19"/>
      <c r="IT653" s="19"/>
      <c r="IU653" s="19"/>
      <c r="IV653" s="19"/>
    </row>
    <row r="654" spans="1:256" s="28" customFormat="1" ht="16.5">
      <c r="A654" s="27"/>
      <c r="B654" s="11"/>
      <c r="C654" s="29"/>
      <c r="D654" s="29"/>
      <c r="E654" s="29"/>
      <c r="F654" s="29"/>
      <c r="I654" s="19"/>
      <c r="J654" s="19"/>
      <c r="K654" s="19"/>
      <c r="L654" s="19"/>
      <c r="M654" s="19"/>
      <c r="N654" s="19"/>
      <c r="O654" s="19"/>
      <c r="P654" s="19"/>
      <c r="Q654" s="19"/>
      <c r="R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c r="DK654" s="19"/>
      <c r="DL654" s="19"/>
      <c r="DM654" s="19"/>
      <c r="DN654" s="19"/>
      <c r="DO654" s="19"/>
      <c r="DP654" s="19"/>
      <c r="DQ654" s="19"/>
      <c r="DR654" s="19"/>
      <c r="DS654" s="19"/>
      <c r="DT654" s="19"/>
      <c r="DU654" s="19"/>
      <c r="DV654" s="19"/>
      <c r="DW654" s="19"/>
      <c r="DX654" s="19"/>
      <c r="DY654" s="19"/>
      <c r="DZ654" s="19"/>
      <c r="EA654" s="19"/>
      <c r="EB654" s="19"/>
      <c r="EC654" s="19"/>
      <c r="ED654" s="19"/>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c r="GN654" s="19"/>
      <c r="GO654" s="19"/>
      <c r="GP654" s="19"/>
      <c r="GQ654" s="19"/>
      <c r="GR654" s="19"/>
      <c r="GS654" s="19"/>
      <c r="GT654" s="19"/>
      <c r="GU654" s="19"/>
      <c r="GV654" s="19"/>
      <c r="GW654" s="19"/>
      <c r="GX654" s="19"/>
      <c r="GY654" s="19"/>
      <c r="GZ654" s="19"/>
      <c r="HA654" s="19"/>
      <c r="HB654" s="19"/>
      <c r="HC654" s="19"/>
      <c r="HD654" s="19"/>
      <c r="HE654" s="19"/>
      <c r="HF654" s="19"/>
      <c r="HG654" s="19"/>
      <c r="HH654" s="19"/>
      <c r="HI654" s="19"/>
      <c r="HJ654" s="19"/>
      <c r="HK654" s="19"/>
      <c r="HL654" s="19"/>
      <c r="HM654" s="19"/>
      <c r="HN654" s="19"/>
      <c r="HO654" s="19"/>
      <c r="HP654" s="19"/>
      <c r="HQ654" s="19"/>
      <c r="HR654" s="19"/>
      <c r="HS654" s="19"/>
      <c r="HT654" s="19"/>
      <c r="HU654" s="19"/>
      <c r="HV654" s="19"/>
      <c r="HW654" s="19"/>
      <c r="HX654" s="19"/>
      <c r="HY654" s="19"/>
      <c r="HZ654" s="19"/>
      <c r="IA654" s="19"/>
      <c r="IB654" s="19"/>
      <c r="IC654" s="19"/>
      <c r="ID654" s="19"/>
      <c r="IE654" s="19"/>
      <c r="IF654" s="19"/>
      <c r="IG654" s="19"/>
      <c r="IH654" s="19"/>
      <c r="II654" s="19"/>
      <c r="IJ654" s="19"/>
      <c r="IK654" s="19"/>
      <c r="IL654" s="19"/>
      <c r="IM654" s="19"/>
      <c r="IN654" s="19"/>
      <c r="IO654" s="19"/>
      <c r="IP654" s="19"/>
      <c r="IQ654" s="19"/>
      <c r="IR654" s="19"/>
      <c r="IS654" s="19"/>
      <c r="IT654" s="19"/>
      <c r="IU654" s="19"/>
      <c r="IV654" s="19"/>
    </row>
    <row r="655" spans="1:256" s="28" customFormat="1" ht="16.5">
      <c r="A655" s="27"/>
      <c r="B655" s="11"/>
      <c r="C655" s="29"/>
      <c r="D655" s="29"/>
      <c r="E655" s="29"/>
      <c r="F655" s="29"/>
      <c r="I655" s="19"/>
      <c r="J655" s="19"/>
      <c r="K655" s="19"/>
      <c r="L655" s="19"/>
      <c r="M655" s="19"/>
      <c r="N655" s="19"/>
      <c r="O655" s="19"/>
      <c r="P655" s="19"/>
      <c r="Q655" s="19"/>
      <c r="R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c r="DK655" s="19"/>
      <c r="DL655" s="19"/>
      <c r="DM655" s="19"/>
      <c r="DN655" s="19"/>
      <c r="DO655" s="19"/>
      <c r="DP655" s="19"/>
      <c r="DQ655" s="19"/>
      <c r="DR655" s="19"/>
      <c r="DS655" s="19"/>
      <c r="DT655" s="19"/>
      <c r="DU655" s="19"/>
      <c r="DV655" s="19"/>
      <c r="DW655" s="19"/>
      <c r="DX655" s="19"/>
      <c r="DY655" s="19"/>
      <c r="DZ655" s="19"/>
      <c r="EA655" s="19"/>
      <c r="EB655" s="19"/>
      <c r="EC655" s="19"/>
      <c r="ED655" s="19"/>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c r="GN655" s="19"/>
      <c r="GO655" s="19"/>
      <c r="GP655" s="19"/>
      <c r="GQ655" s="19"/>
      <c r="GR655" s="19"/>
      <c r="GS655" s="19"/>
      <c r="GT655" s="19"/>
      <c r="GU655" s="19"/>
      <c r="GV655" s="19"/>
      <c r="GW655" s="19"/>
      <c r="GX655" s="19"/>
      <c r="GY655" s="19"/>
      <c r="GZ655" s="19"/>
      <c r="HA655" s="19"/>
      <c r="HB655" s="19"/>
      <c r="HC655" s="19"/>
      <c r="HD655" s="19"/>
      <c r="HE655" s="19"/>
      <c r="HF655" s="19"/>
      <c r="HG655" s="19"/>
      <c r="HH655" s="19"/>
      <c r="HI655" s="19"/>
      <c r="HJ655" s="19"/>
      <c r="HK655" s="19"/>
      <c r="HL655" s="19"/>
      <c r="HM655" s="19"/>
      <c r="HN655" s="19"/>
      <c r="HO655" s="19"/>
      <c r="HP655" s="19"/>
      <c r="HQ655" s="19"/>
      <c r="HR655" s="19"/>
      <c r="HS655" s="19"/>
      <c r="HT655" s="19"/>
      <c r="HU655" s="19"/>
      <c r="HV655" s="19"/>
      <c r="HW655" s="19"/>
      <c r="HX655" s="19"/>
      <c r="HY655" s="19"/>
      <c r="HZ655" s="19"/>
      <c r="IA655" s="19"/>
      <c r="IB655" s="19"/>
      <c r="IC655" s="19"/>
      <c r="ID655" s="19"/>
      <c r="IE655" s="19"/>
      <c r="IF655" s="19"/>
      <c r="IG655" s="19"/>
      <c r="IH655" s="19"/>
      <c r="II655" s="19"/>
      <c r="IJ655" s="19"/>
      <c r="IK655" s="19"/>
      <c r="IL655" s="19"/>
      <c r="IM655" s="19"/>
      <c r="IN655" s="19"/>
      <c r="IO655" s="19"/>
      <c r="IP655" s="19"/>
      <c r="IQ655" s="19"/>
      <c r="IR655" s="19"/>
      <c r="IS655" s="19"/>
      <c r="IT655" s="19"/>
      <c r="IU655" s="19"/>
      <c r="IV655" s="19"/>
    </row>
    <row r="656" spans="1:256" s="28" customFormat="1" ht="16.5">
      <c r="A656" s="27"/>
      <c r="B656" s="11"/>
      <c r="C656" s="29"/>
      <c r="D656" s="29"/>
      <c r="E656" s="29"/>
      <c r="F656" s="29"/>
      <c r="I656" s="19"/>
      <c r="J656" s="19"/>
      <c r="K656" s="19"/>
      <c r="L656" s="19"/>
      <c r="M656" s="19"/>
      <c r="N656" s="19"/>
      <c r="O656" s="19"/>
      <c r="P656" s="19"/>
      <c r="Q656" s="19"/>
      <c r="R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c r="DK656" s="19"/>
      <c r="DL656" s="19"/>
      <c r="DM656" s="19"/>
      <c r="DN656" s="19"/>
      <c r="DO656" s="19"/>
      <c r="DP656" s="19"/>
      <c r="DQ656" s="19"/>
      <c r="DR656" s="19"/>
      <c r="DS656" s="19"/>
      <c r="DT656" s="19"/>
      <c r="DU656" s="19"/>
      <c r="DV656" s="19"/>
      <c r="DW656" s="19"/>
      <c r="DX656" s="19"/>
      <c r="DY656" s="19"/>
      <c r="DZ656" s="19"/>
      <c r="EA656" s="19"/>
      <c r="EB656" s="19"/>
      <c r="EC656" s="19"/>
      <c r="ED656" s="19"/>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c r="GN656" s="19"/>
      <c r="GO656" s="19"/>
      <c r="GP656" s="19"/>
      <c r="GQ656" s="19"/>
      <c r="GR656" s="19"/>
      <c r="GS656" s="19"/>
      <c r="GT656" s="19"/>
      <c r="GU656" s="19"/>
      <c r="GV656" s="19"/>
      <c r="GW656" s="19"/>
      <c r="GX656" s="19"/>
      <c r="GY656" s="19"/>
      <c r="GZ656" s="19"/>
      <c r="HA656" s="19"/>
      <c r="HB656" s="19"/>
      <c r="HC656" s="19"/>
      <c r="HD656" s="19"/>
      <c r="HE656" s="19"/>
      <c r="HF656" s="19"/>
      <c r="HG656" s="19"/>
      <c r="HH656" s="19"/>
      <c r="HI656" s="19"/>
      <c r="HJ656" s="19"/>
      <c r="HK656" s="19"/>
      <c r="HL656" s="19"/>
      <c r="HM656" s="19"/>
      <c r="HN656" s="19"/>
      <c r="HO656" s="19"/>
      <c r="HP656" s="19"/>
      <c r="HQ656" s="19"/>
      <c r="HR656" s="19"/>
      <c r="HS656" s="19"/>
      <c r="HT656" s="19"/>
      <c r="HU656" s="19"/>
      <c r="HV656" s="19"/>
      <c r="HW656" s="19"/>
      <c r="HX656" s="19"/>
      <c r="HY656" s="19"/>
      <c r="HZ656" s="19"/>
      <c r="IA656" s="19"/>
      <c r="IB656" s="19"/>
      <c r="IC656" s="19"/>
      <c r="ID656" s="19"/>
      <c r="IE656" s="19"/>
      <c r="IF656" s="19"/>
      <c r="IG656" s="19"/>
      <c r="IH656" s="19"/>
      <c r="II656" s="19"/>
      <c r="IJ656" s="19"/>
      <c r="IK656" s="19"/>
      <c r="IL656" s="19"/>
      <c r="IM656" s="19"/>
      <c r="IN656" s="19"/>
      <c r="IO656" s="19"/>
      <c r="IP656" s="19"/>
      <c r="IQ656" s="19"/>
      <c r="IR656" s="19"/>
      <c r="IS656" s="19"/>
      <c r="IT656" s="19"/>
      <c r="IU656" s="19"/>
      <c r="IV656" s="19"/>
    </row>
    <row r="657" spans="1:256" s="28" customFormat="1" ht="16.5">
      <c r="A657" s="27"/>
      <c r="B657" s="11"/>
      <c r="C657" s="29"/>
      <c r="D657" s="29"/>
      <c r="E657" s="29"/>
      <c r="F657" s="29"/>
      <c r="I657" s="19"/>
      <c r="J657" s="19"/>
      <c r="K657" s="19"/>
      <c r="L657" s="19"/>
      <c r="M657" s="19"/>
      <c r="N657" s="19"/>
      <c r="O657" s="19"/>
      <c r="P657" s="19"/>
      <c r="Q657" s="19"/>
      <c r="R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c r="DK657" s="19"/>
      <c r="DL657" s="19"/>
      <c r="DM657" s="19"/>
      <c r="DN657" s="19"/>
      <c r="DO657" s="19"/>
      <c r="DP657" s="19"/>
      <c r="DQ657" s="19"/>
      <c r="DR657" s="19"/>
      <c r="DS657" s="19"/>
      <c r="DT657" s="19"/>
      <c r="DU657" s="19"/>
      <c r="DV657" s="19"/>
      <c r="DW657" s="19"/>
      <c r="DX657" s="19"/>
      <c r="DY657" s="19"/>
      <c r="DZ657" s="19"/>
      <c r="EA657" s="19"/>
      <c r="EB657" s="19"/>
      <c r="EC657" s="19"/>
      <c r="ED657" s="19"/>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c r="GN657" s="19"/>
      <c r="GO657" s="19"/>
      <c r="GP657" s="19"/>
      <c r="GQ657" s="19"/>
      <c r="GR657" s="19"/>
      <c r="GS657" s="19"/>
      <c r="GT657" s="19"/>
      <c r="GU657" s="19"/>
      <c r="GV657" s="19"/>
      <c r="GW657" s="19"/>
      <c r="GX657" s="19"/>
      <c r="GY657" s="19"/>
      <c r="GZ657" s="19"/>
      <c r="HA657" s="19"/>
      <c r="HB657" s="19"/>
      <c r="HC657" s="19"/>
      <c r="HD657" s="19"/>
      <c r="HE657" s="19"/>
      <c r="HF657" s="19"/>
      <c r="HG657" s="19"/>
      <c r="HH657" s="19"/>
      <c r="HI657" s="19"/>
      <c r="HJ657" s="19"/>
      <c r="HK657" s="19"/>
      <c r="HL657" s="19"/>
      <c r="HM657" s="19"/>
      <c r="HN657" s="19"/>
      <c r="HO657" s="19"/>
      <c r="HP657" s="19"/>
      <c r="HQ657" s="19"/>
      <c r="HR657" s="19"/>
      <c r="HS657" s="19"/>
      <c r="HT657" s="19"/>
      <c r="HU657" s="19"/>
      <c r="HV657" s="19"/>
      <c r="HW657" s="19"/>
      <c r="HX657" s="19"/>
      <c r="HY657" s="19"/>
      <c r="HZ657" s="19"/>
      <c r="IA657" s="19"/>
      <c r="IB657" s="19"/>
      <c r="IC657" s="19"/>
      <c r="ID657" s="19"/>
      <c r="IE657" s="19"/>
      <c r="IF657" s="19"/>
      <c r="IG657" s="19"/>
      <c r="IH657" s="19"/>
      <c r="II657" s="19"/>
      <c r="IJ657" s="19"/>
      <c r="IK657" s="19"/>
      <c r="IL657" s="19"/>
      <c r="IM657" s="19"/>
      <c r="IN657" s="19"/>
      <c r="IO657" s="19"/>
      <c r="IP657" s="19"/>
      <c r="IQ657" s="19"/>
      <c r="IR657" s="19"/>
      <c r="IS657" s="19"/>
      <c r="IT657" s="19"/>
      <c r="IU657" s="19"/>
      <c r="IV657" s="19"/>
    </row>
    <row r="658" spans="1:256" s="28" customFormat="1" ht="16.5">
      <c r="A658" s="27"/>
      <c r="B658" s="11"/>
      <c r="C658" s="29"/>
      <c r="D658" s="29"/>
      <c r="E658" s="29"/>
      <c r="F658" s="29"/>
      <c r="I658" s="19"/>
      <c r="J658" s="19"/>
      <c r="K658" s="19"/>
      <c r="L658" s="19"/>
      <c r="M658" s="19"/>
      <c r="N658" s="19"/>
      <c r="O658" s="19"/>
      <c r="P658" s="19"/>
      <c r="Q658" s="19"/>
      <c r="R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c r="DK658" s="19"/>
      <c r="DL658" s="19"/>
      <c r="DM658" s="19"/>
      <c r="DN658" s="19"/>
      <c r="DO658" s="19"/>
      <c r="DP658" s="19"/>
      <c r="DQ658" s="19"/>
      <c r="DR658" s="19"/>
      <c r="DS658" s="19"/>
      <c r="DT658" s="19"/>
      <c r="DU658" s="19"/>
      <c r="DV658" s="19"/>
      <c r="DW658" s="19"/>
      <c r="DX658" s="19"/>
      <c r="DY658" s="19"/>
      <c r="DZ658" s="19"/>
      <c r="EA658" s="19"/>
      <c r="EB658" s="19"/>
      <c r="EC658" s="19"/>
      <c r="ED658" s="19"/>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c r="GN658" s="19"/>
      <c r="GO658" s="19"/>
      <c r="GP658" s="19"/>
      <c r="GQ658" s="19"/>
      <c r="GR658" s="19"/>
      <c r="GS658" s="19"/>
      <c r="GT658" s="19"/>
      <c r="GU658" s="19"/>
      <c r="GV658" s="19"/>
      <c r="GW658" s="19"/>
      <c r="GX658" s="19"/>
      <c r="GY658" s="19"/>
      <c r="GZ658" s="19"/>
      <c r="HA658" s="19"/>
      <c r="HB658" s="19"/>
      <c r="HC658" s="19"/>
      <c r="HD658" s="19"/>
      <c r="HE658" s="19"/>
      <c r="HF658" s="19"/>
      <c r="HG658" s="19"/>
      <c r="HH658" s="19"/>
      <c r="HI658" s="19"/>
      <c r="HJ658" s="19"/>
      <c r="HK658" s="19"/>
      <c r="HL658" s="19"/>
      <c r="HM658" s="19"/>
      <c r="HN658" s="19"/>
      <c r="HO658" s="19"/>
      <c r="HP658" s="19"/>
      <c r="HQ658" s="19"/>
      <c r="HR658" s="19"/>
      <c r="HS658" s="19"/>
      <c r="HT658" s="19"/>
      <c r="HU658" s="19"/>
      <c r="HV658" s="19"/>
      <c r="HW658" s="19"/>
      <c r="HX658" s="19"/>
      <c r="HY658" s="19"/>
      <c r="HZ658" s="19"/>
      <c r="IA658" s="19"/>
      <c r="IB658" s="19"/>
      <c r="IC658" s="19"/>
      <c r="ID658" s="19"/>
      <c r="IE658" s="19"/>
      <c r="IF658" s="19"/>
      <c r="IG658" s="19"/>
      <c r="IH658" s="19"/>
      <c r="II658" s="19"/>
      <c r="IJ658" s="19"/>
      <c r="IK658" s="19"/>
      <c r="IL658" s="19"/>
      <c r="IM658" s="19"/>
      <c r="IN658" s="19"/>
      <c r="IO658" s="19"/>
      <c r="IP658" s="19"/>
      <c r="IQ658" s="19"/>
      <c r="IR658" s="19"/>
      <c r="IS658" s="19"/>
      <c r="IT658" s="19"/>
      <c r="IU658" s="19"/>
      <c r="IV658" s="19"/>
    </row>
    <row r="659" spans="1:256" s="28" customFormat="1" ht="16.5">
      <c r="A659" s="27"/>
      <c r="B659" s="11"/>
      <c r="C659" s="29"/>
      <c r="D659" s="29"/>
      <c r="E659" s="29"/>
      <c r="F659" s="29"/>
      <c r="I659" s="19"/>
      <c r="J659" s="19"/>
      <c r="K659" s="19"/>
      <c r="L659" s="19"/>
      <c r="M659" s="19"/>
      <c r="N659" s="19"/>
      <c r="O659" s="19"/>
      <c r="P659" s="19"/>
      <c r="Q659" s="19"/>
      <c r="R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c r="DK659" s="19"/>
      <c r="DL659" s="19"/>
      <c r="DM659" s="19"/>
      <c r="DN659" s="19"/>
      <c r="DO659" s="19"/>
      <c r="DP659" s="19"/>
      <c r="DQ659" s="19"/>
      <c r="DR659" s="19"/>
      <c r="DS659" s="19"/>
      <c r="DT659" s="19"/>
      <c r="DU659" s="19"/>
      <c r="DV659" s="19"/>
      <c r="DW659" s="19"/>
      <c r="DX659" s="19"/>
      <c r="DY659" s="19"/>
      <c r="DZ659" s="19"/>
      <c r="EA659" s="19"/>
      <c r="EB659" s="19"/>
      <c r="EC659" s="19"/>
      <c r="ED659" s="19"/>
      <c r="EE659" s="19"/>
      <c r="EF659" s="19"/>
      <c r="EG659" s="19"/>
      <c r="EH659" s="19"/>
      <c r="EI659" s="19"/>
      <c r="EJ659" s="19"/>
      <c r="EK659" s="19"/>
      <c r="EL659" s="19"/>
      <c r="EM659" s="19"/>
      <c r="EN659" s="19"/>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c r="GN659" s="19"/>
      <c r="GO659" s="19"/>
      <c r="GP659" s="19"/>
      <c r="GQ659" s="19"/>
      <c r="GR659" s="19"/>
      <c r="GS659" s="19"/>
      <c r="GT659" s="19"/>
      <c r="GU659" s="19"/>
      <c r="GV659" s="19"/>
      <c r="GW659" s="19"/>
      <c r="GX659" s="19"/>
      <c r="GY659" s="19"/>
      <c r="GZ659" s="19"/>
      <c r="HA659" s="19"/>
      <c r="HB659" s="19"/>
      <c r="HC659" s="19"/>
      <c r="HD659" s="19"/>
      <c r="HE659" s="19"/>
      <c r="HF659" s="19"/>
      <c r="HG659" s="19"/>
      <c r="HH659" s="19"/>
      <c r="HI659" s="19"/>
      <c r="HJ659" s="19"/>
      <c r="HK659" s="19"/>
      <c r="HL659" s="19"/>
      <c r="HM659" s="19"/>
      <c r="HN659" s="19"/>
      <c r="HO659" s="19"/>
      <c r="HP659" s="19"/>
      <c r="HQ659" s="19"/>
      <c r="HR659" s="19"/>
      <c r="HS659" s="19"/>
      <c r="HT659" s="19"/>
      <c r="HU659" s="19"/>
      <c r="HV659" s="19"/>
      <c r="HW659" s="19"/>
      <c r="HX659" s="19"/>
      <c r="HY659" s="19"/>
      <c r="HZ659" s="19"/>
      <c r="IA659" s="19"/>
      <c r="IB659" s="19"/>
      <c r="IC659" s="19"/>
      <c r="ID659" s="19"/>
      <c r="IE659" s="19"/>
      <c r="IF659" s="19"/>
      <c r="IG659" s="19"/>
      <c r="IH659" s="19"/>
      <c r="II659" s="19"/>
      <c r="IJ659" s="19"/>
      <c r="IK659" s="19"/>
      <c r="IL659" s="19"/>
      <c r="IM659" s="19"/>
      <c r="IN659" s="19"/>
      <c r="IO659" s="19"/>
      <c r="IP659" s="19"/>
      <c r="IQ659" s="19"/>
      <c r="IR659" s="19"/>
      <c r="IS659" s="19"/>
      <c r="IT659" s="19"/>
      <c r="IU659" s="19"/>
      <c r="IV659" s="19"/>
    </row>
    <row r="660" spans="1:256" s="28" customFormat="1" ht="16.5">
      <c r="A660" s="27"/>
      <c r="B660" s="11"/>
      <c r="C660" s="29"/>
      <c r="D660" s="29"/>
      <c r="E660" s="29"/>
      <c r="F660" s="29"/>
      <c r="I660" s="19"/>
      <c r="J660" s="19"/>
      <c r="K660" s="19"/>
      <c r="L660" s="19"/>
      <c r="M660" s="19"/>
      <c r="N660" s="19"/>
      <c r="O660" s="19"/>
      <c r="P660" s="19"/>
      <c r="Q660" s="19"/>
      <c r="R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c r="DK660" s="19"/>
      <c r="DL660" s="19"/>
      <c r="DM660" s="19"/>
      <c r="DN660" s="19"/>
      <c r="DO660" s="19"/>
      <c r="DP660" s="19"/>
      <c r="DQ660" s="19"/>
      <c r="DR660" s="19"/>
      <c r="DS660" s="19"/>
      <c r="DT660" s="19"/>
      <c r="DU660" s="19"/>
      <c r="DV660" s="19"/>
      <c r="DW660" s="19"/>
      <c r="DX660" s="19"/>
      <c r="DY660" s="19"/>
      <c r="DZ660" s="19"/>
      <c r="EA660" s="19"/>
      <c r="EB660" s="19"/>
      <c r="EC660" s="19"/>
      <c r="ED660" s="19"/>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c r="GN660" s="19"/>
      <c r="GO660" s="19"/>
      <c r="GP660" s="19"/>
      <c r="GQ660" s="19"/>
      <c r="GR660" s="19"/>
      <c r="GS660" s="19"/>
      <c r="GT660" s="19"/>
      <c r="GU660" s="19"/>
      <c r="GV660" s="19"/>
      <c r="GW660" s="19"/>
      <c r="GX660" s="19"/>
      <c r="GY660" s="19"/>
      <c r="GZ660" s="19"/>
      <c r="HA660" s="19"/>
      <c r="HB660" s="19"/>
      <c r="HC660" s="19"/>
      <c r="HD660" s="19"/>
      <c r="HE660" s="19"/>
      <c r="HF660" s="19"/>
      <c r="HG660" s="19"/>
      <c r="HH660" s="19"/>
      <c r="HI660" s="19"/>
      <c r="HJ660" s="19"/>
      <c r="HK660" s="19"/>
      <c r="HL660" s="19"/>
      <c r="HM660" s="19"/>
      <c r="HN660" s="19"/>
      <c r="HO660" s="19"/>
      <c r="HP660" s="19"/>
      <c r="HQ660" s="19"/>
      <c r="HR660" s="19"/>
      <c r="HS660" s="19"/>
      <c r="HT660" s="19"/>
      <c r="HU660" s="19"/>
      <c r="HV660" s="19"/>
      <c r="HW660" s="19"/>
      <c r="HX660" s="19"/>
      <c r="HY660" s="19"/>
      <c r="HZ660" s="19"/>
      <c r="IA660" s="19"/>
      <c r="IB660" s="19"/>
      <c r="IC660" s="19"/>
      <c r="ID660" s="19"/>
      <c r="IE660" s="19"/>
      <c r="IF660" s="19"/>
      <c r="IG660" s="19"/>
      <c r="IH660" s="19"/>
      <c r="II660" s="19"/>
      <c r="IJ660" s="19"/>
      <c r="IK660" s="19"/>
      <c r="IL660" s="19"/>
      <c r="IM660" s="19"/>
      <c r="IN660" s="19"/>
      <c r="IO660" s="19"/>
      <c r="IP660" s="19"/>
      <c r="IQ660" s="19"/>
      <c r="IR660" s="19"/>
      <c r="IS660" s="19"/>
      <c r="IT660" s="19"/>
      <c r="IU660" s="19"/>
      <c r="IV660" s="19"/>
    </row>
    <row r="661" spans="1:256" s="28" customFormat="1" ht="16.5">
      <c r="A661" s="27"/>
      <c r="B661" s="11"/>
      <c r="C661" s="29"/>
      <c r="D661" s="29"/>
      <c r="E661" s="29"/>
      <c r="F661" s="29"/>
      <c r="I661" s="19"/>
      <c r="J661" s="19"/>
      <c r="K661" s="19"/>
      <c r="L661" s="19"/>
      <c r="M661" s="19"/>
      <c r="N661" s="19"/>
      <c r="O661" s="19"/>
      <c r="P661" s="19"/>
      <c r="Q661" s="19"/>
      <c r="R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c r="DK661" s="19"/>
      <c r="DL661" s="19"/>
      <c r="DM661" s="19"/>
      <c r="DN661" s="19"/>
      <c r="DO661" s="19"/>
      <c r="DP661" s="19"/>
      <c r="DQ661" s="19"/>
      <c r="DR661" s="19"/>
      <c r="DS661" s="19"/>
      <c r="DT661" s="19"/>
      <c r="DU661" s="19"/>
      <c r="DV661" s="19"/>
      <c r="DW661" s="19"/>
      <c r="DX661" s="19"/>
      <c r="DY661" s="19"/>
      <c r="DZ661" s="19"/>
      <c r="EA661" s="19"/>
      <c r="EB661" s="19"/>
      <c r="EC661" s="19"/>
      <c r="ED661" s="19"/>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c r="GN661" s="19"/>
      <c r="GO661" s="19"/>
      <c r="GP661" s="19"/>
      <c r="GQ661" s="19"/>
      <c r="GR661" s="19"/>
      <c r="GS661" s="19"/>
      <c r="GT661" s="19"/>
      <c r="GU661" s="19"/>
      <c r="GV661" s="19"/>
      <c r="GW661" s="19"/>
      <c r="GX661" s="19"/>
      <c r="GY661" s="19"/>
      <c r="GZ661" s="19"/>
      <c r="HA661" s="19"/>
      <c r="HB661" s="19"/>
      <c r="HC661" s="19"/>
      <c r="HD661" s="19"/>
      <c r="HE661" s="19"/>
      <c r="HF661" s="19"/>
      <c r="HG661" s="19"/>
      <c r="HH661" s="19"/>
      <c r="HI661" s="19"/>
      <c r="HJ661" s="19"/>
      <c r="HK661" s="19"/>
      <c r="HL661" s="19"/>
      <c r="HM661" s="19"/>
      <c r="HN661" s="19"/>
      <c r="HO661" s="19"/>
      <c r="HP661" s="19"/>
      <c r="HQ661" s="19"/>
      <c r="HR661" s="19"/>
      <c r="HS661" s="19"/>
      <c r="HT661" s="19"/>
      <c r="HU661" s="19"/>
      <c r="HV661" s="19"/>
      <c r="HW661" s="19"/>
      <c r="HX661" s="19"/>
      <c r="HY661" s="19"/>
      <c r="HZ661" s="19"/>
      <c r="IA661" s="19"/>
      <c r="IB661" s="19"/>
      <c r="IC661" s="19"/>
      <c r="ID661" s="19"/>
      <c r="IE661" s="19"/>
      <c r="IF661" s="19"/>
      <c r="IG661" s="19"/>
      <c r="IH661" s="19"/>
      <c r="II661" s="19"/>
      <c r="IJ661" s="19"/>
      <c r="IK661" s="19"/>
      <c r="IL661" s="19"/>
      <c r="IM661" s="19"/>
      <c r="IN661" s="19"/>
      <c r="IO661" s="19"/>
      <c r="IP661" s="19"/>
      <c r="IQ661" s="19"/>
      <c r="IR661" s="19"/>
      <c r="IS661" s="19"/>
      <c r="IT661" s="19"/>
      <c r="IU661" s="19"/>
      <c r="IV661" s="19"/>
    </row>
    <row r="662" spans="1:256" s="28" customFormat="1" ht="16.5">
      <c r="A662" s="27"/>
      <c r="B662" s="11"/>
      <c r="C662" s="29"/>
      <c r="D662" s="29"/>
      <c r="E662" s="29"/>
      <c r="F662" s="29"/>
      <c r="I662" s="19"/>
      <c r="J662" s="19"/>
      <c r="K662" s="19"/>
      <c r="L662" s="19"/>
      <c r="M662" s="19"/>
      <c r="N662" s="19"/>
      <c r="O662" s="19"/>
      <c r="P662" s="19"/>
      <c r="Q662" s="19"/>
      <c r="R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c r="DK662" s="19"/>
      <c r="DL662" s="19"/>
      <c r="DM662" s="19"/>
      <c r="DN662" s="19"/>
      <c r="DO662" s="19"/>
      <c r="DP662" s="19"/>
      <c r="DQ662" s="19"/>
      <c r="DR662" s="19"/>
      <c r="DS662" s="19"/>
      <c r="DT662" s="19"/>
      <c r="DU662" s="19"/>
      <c r="DV662" s="19"/>
      <c r="DW662" s="19"/>
      <c r="DX662" s="19"/>
      <c r="DY662" s="19"/>
      <c r="DZ662" s="19"/>
      <c r="EA662" s="19"/>
      <c r="EB662" s="19"/>
      <c r="EC662" s="19"/>
      <c r="ED662" s="19"/>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c r="GN662" s="19"/>
      <c r="GO662" s="19"/>
      <c r="GP662" s="19"/>
      <c r="GQ662" s="19"/>
      <c r="GR662" s="19"/>
      <c r="GS662" s="19"/>
      <c r="GT662" s="19"/>
      <c r="GU662" s="19"/>
      <c r="GV662" s="19"/>
      <c r="GW662" s="19"/>
      <c r="GX662" s="19"/>
      <c r="GY662" s="19"/>
      <c r="GZ662" s="19"/>
      <c r="HA662" s="19"/>
      <c r="HB662" s="19"/>
      <c r="HC662" s="19"/>
      <c r="HD662" s="19"/>
      <c r="HE662" s="19"/>
      <c r="HF662" s="19"/>
      <c r="HG662" s="19"/>
      <c r="HH662" s="19"/>
      <c r="HI662" s="19"/>
      <c r="HJ662" s="19"/>
      <c r="HK662" s="19"/>
      <c r="HL662" s="19"/>
      <c r="HM662" s="19"/>
      <c r="HN662" s="19"/>
      <c r="HO662" s="19"/>
      <c r="HP662" s="19"/>
      <c r="HQ662" s="19"/>
      <c r="HR662" s="19"/>
      <c r="HS662" s="19"/>
      <c r="HT662" s="19"/>
      <c r="HU662" s="19"/>
      <c r="HV662" s="19"/>
      <c r="HW662" s="19"/>
      <c r="HX662" s="19"/>
      <c r="HY662" s="19"/>
      <c r="HZ662" s="19"/>
      <c r="IA662" s="19"/>
      <c r="IB662" s="19"/>
      <c r="IC662" s="19"/>
      <c r="ID662" s="19"/>
      <c r="IE662" s="19"/>
      <c r="IF662" s="19"/>
      <c r="IG662" s="19"/>
      <c r="IH662" s="19"/>
      <c r="II662" s="19"/>
      <c r="IJ662" s="19"/>
      <c r="IK662" s="19"/>
      <c r="IL662" s="19"/>
      <c r="IM662" s="19"/>
      <c r="IN662" s="19"/>
      <c r="IO662" s="19"/>
      <c r="IP662" s="19"/>
      <c r="IQ662" s="19"/>
      <c r="IR662" s="19"/>
      <c r="IS662" s="19"/>
      <c r="IT662" s="19"/>
      <c r="IU662" s="19"/>
      <c r="IV662" s="19"/>
    </row>
    <row r="663" spans="1:256" s="28" customFormat="1" ht="16.5">
      <c r="A663" s="27"/>
      <c r="B663" s="11"/>
      <c r="C663" s="29"/>
      <c r="D663" s="29"/>
      <c r="E663" s="29"/>
      <c r="F663" s="29"/>
      <c r="I663" s="19"/>
      <c r="J663" s="19"/>
      <c r="K663" s="19"/>
      <c r="L663" s="19"/>
      <c r="M663" s="19"/>
      <c r="N663" s="19"/>
      <c r="O663" s="19"/>
      <c r="P663" s="19"/>
      <c r="Q663" s="19"/>
      <c r="R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c r="DK663" s="19"/>
      <c r="DL663" s="19"/>
      <c r="DM663" s="19"/>
      <c r="DN663" s="19"/>
      <c r="DO663" s="19"/>
      <c r="DP663" s="19"/>
      <c r="DQ663" s="19"/>
      <c r="DR663" s="19"/>
      <c r="DS663" s="19"/>
      <c r="DT663" s="19"/>
      <c r="DU663" s="19"/>
      <c r="DV663" s="19"/>
      <c r="DW663" s="19"/>
      <c r="DX663" s="19"/>
      <c r="DY663" s="19"/>
      <c r="DZ663" s="19"/>
      <c r="EA663" s="19"/>
      <c r="EB663" s="19"/>
      <c r="EC663" s="19"/>
      <c r="ED663" s="19"/>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c r="GN663" s="19"/>
      <c r="GO663" s="19"/>
      <c r="GP663" s="19"/>
      <c r="GQ663" s="19"/>
      <c r="GR663" s="19"/>
      <c r="GS663" s="19"/>
      <c r="GT663" s="19"/>
      <c r="GU663" s="19"/>
      <c r="GV663" s="19"/>
      <c r="GW663" s="19"/>
      <c r="GX663" s="19"/>
      <c r="GY663" s="19"/>
      <c r="GZ663" s="19"/>
      <c r="HA663" s="19"/>
      <c r="HB663" s="19"/>
      <c r="HC663" s="19"/>
      <c r="HD663" s="19"/>
      <c r="HE663" s="19"/>
      <c r="HF663" s="19"/>
      <c r="HG663" s="19"/>
      <c r="HH663" s="19"/>
      <c r="HI663" s="19"/>
      <c r="HJ663" s="19"/>
      <c r="HK663" s="19"/>
      <c r="HL663" s="19"/>
      <c r="HM663" s="19"/>
      <c r="HN663" s="19"/>
      <c r="HO663" s="19"/>
      <c r="HP663" s="19"/>
      <c r="HQ663" s="19"/>
      <c r="HR663" s="19"/>
      <c r="HS663" s="19"/>
      <c r="HT663" s="19"/>
      <c r="HU663" s="19"/>
      <c r="HV663" s="19"/>
      <c r="HW663" s="19"/>
      <c r="HX663" s="19"/>
      <c r="HY663" s="19"/>
      <c r="HZ663" s="19"/>
      <c r="IA663" s="19"/>
      <c r="IB663" s="19"/>
      <c r="IC663" s="19"/>
      <c r="ID663" s="19"/>
      <c r="IE663" s="19"/>
      <c r="IF663" s="19"/>
      <c r="IG663" s="19"/>
      <c r="IH663" s="19"/>
      <c r="II663" s="19"/>
      <c r="IJ663" s="19"/>
      <c r="IK663" s="19"/>
      <c r="IL663" s="19"/>
      <c r="IM663" s="19"/>
      <c r="IN663" s="19"/>
      <c r="IO663" s="19"/>
      <c r="IP663" s="19"/>
      <c r="IQ663" s="19"/>
      <c r="IR663" s="19"/>
      <c r="IS663" s="19"/>
      <c r="IT663" s="19"/>
      <c r="IU663" s="19"/>
      <c r="IV663" s="19"/>
    </row>
    <row r="664" spans="1:256" s="28" customFormat="1" ht="16.5">
      <c r="A664" s="27"/>
      <c r="B664" s="11"/>
      <c r="C664" s="29"/>
      <c r="D664" s="29"/>
      <c r="E664" s="29"/>
      <c r="F664" s="29"/>
      <c r="I664" s="19"/>
      <c r="J664" s="19"/>
      <c r="K664" s="19"/>
      <c r="L664" s="19"/>
      <c r="M664" s="19"/>
      <c r="N664" s="19"/>
      <c r="O664" s="19"/>
      <c r="P664" s="19"/>
      <c r="Q664" s="19"/>
      <c r="R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c r="DK664" s="19"/>
      <c r="DL664" s="19"/>
      <c r="DM664" s="19"/>
      <c r="DN664" s="19"/>
      <c r="DO664" s="19"/>
      <c r="DP664" s="19"/>
      <c r="DQ664" s="19"/>
      <c r="DR664" s="19"/>
      <c r="DS664" s="19"/>
      <c r="DT664" s="19"/>
      <c r="DU664" s="19"/>
      <c r="DV664" s="19"/>
      <c r="DW664" s="19"/>
      <c r="DX664" s="19"/>
      <c r="DY664" s="19"/>
      <c r="DZ664" s="19"/>
      <c r="EA664" s="19"/>
      <c r="EB664" s="19"/>
      <c r="EC664" s="19"/>
      <c r="ED664" s="19"/>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c r="GN664" s="19"/>
      <c r="GO664" s="19"/>
      <c r="GP664" s="19"/>
      <c r="GQ664" s="19"/>
      <c r="GR664" s="19"/>
      <c r="GS664" s="19"/>
      <c r="GT664" s="19"/>
      <c r="GU664" s="19"/>
      <c r="GV664" s="19"/>
      <c r="GW664" s="19"/>
      <c r="GX664" s="19"/>
      <c r="GY664" s="19"/>
      <c r="GZ664" s="19"/>
      <c r="HA664" s="19"/>
      <c r="HB664" s="19"/>
      <c r="HC664" s="19"/>
      <c r="HD664" s="19"/>
      <c r="HE664" s="19"/>
      <c r="HF664" s="19"/>
      <c r="HG664" s="19"/>
      <c r="HH664" s="19"/>
      <c r="HI664" s="19"/>
      <c r="HJ664" s="19"/>
      <c r="HK664" s="19"/>
      <c r="HL664" s="19"/>
      <c r="HM664" s="19"/>
      <c r="HN664" s="19"/>
      <c r="HO664" s="19"/>
      <c r="HP664" s="19"/>
      <c r="HQ664" s="19"/>
      <c r="HR664" s="19"/>
      <c r="HS664" s="19"/>
      <c r="HT664" s="19"/>
      <c r="HU664" s="19"/>
      <c r="HV664" s="19"/>
      <c r="HW664" s="19"/>
      <c r="HX664" s="19"/>
      <c r="HY664" s="19"/>
      <c r="HZ664" s="19"/>
      <c r="IA664" s="19"/>
      <c r="IB664" s="19"/>
      <c r="IC664" s="19"/>
      <c r="ID664" s="19"/>
      <c r="IE664" s="19"/>
      <c r="IF664" s="19"/>
      <c r="IG664" s="19"/>
      <c r="IH664" s="19"/>
      <c r="II664" s="19"/>
      <c r="IJ664" s="19"/>
      <c r="IK664" s="19"/>
      <c r="IL664" s="19"/>
      <c r="IM664" s="19"/>
      <c r="IN664" s="19"/>
      <c r="IO664" s="19"/>
      <c r="IP664" s="19"/>
      <c r="IQ664" s="19"/>
      <c r="IR664" s="19"/>
      <c r="IS664" s="19"/>
      <c r="IT664" s="19"/>
      <c r="IU664" s="19"/>
      <c r="IV664" s="19"/>
    </row>
    <row r="665" spans="1:256" s="28" customFormat="1" ht="16.5">
      <c r="A665" s="27"/>
      <c r="B665" s="11"/>
      <c r="C665" s="29"/>
      <c r="D665" s="29"/>
      <c r="E665" s="29"/>
      <c r="F665" s="29"/>
      <c r="I665" s="19"/>
      <c r="J665" s="19"/>
      <c r="K665" s="19"/>
      <c r="L665" s="19"/>
      <c r="M665" s="19"/>
      <c r="N665" s="19"/>
      <c r="O665" s="19"/>
      <c r="P665" s="19"/>
      <c r="Q665" s="19"/>
      <c r="R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c r="DK665" s="19"/>
      <c r="DL665" s="19"/>
      <c r="DM665" s="19"/>
      <c r="DN665" s="19"/>
      <c r="DO665" s="19"/>
      <c r="DP665" s="19"/>
      <c r="DQ665" s="19"/>
      <c r="DR665" s="19"/>
      <c r="DS665" s="19"/>
      <c r="DT665" s="19"/>
      <c r="DU665" s="19"/>
      <c r="DV665" s="19"/>
      <c r="DW665" s="19"/>
      <c r="DX665" s="19"/>
      <c r="DY665" s="19"/>
      <c r="DZ665" s="19"/>
      <c r="EA665" s="19"/>
      <c r="EB665" s="19"/>
      <c r="EC665" s="19"/>
      <c r="ED665" s="19"/>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c r="GN665" s="19"/>
      <c r="GO665" s="19"/>
      <c r="GP665" s="19"/>
      <c r="GQ665" s="19"/>
      <c r="GR665" s="19"/>
      <c r="GS665" s="19"/>
      <c r="GT665" s="19"/>
      <c r="GU665" s="19"/>
      <c r="GV665" s="19"/>
      <c r="GW665" s="19"/>
      <c r="GX665" s="19"/>
      <c r="GY665" s="19"/>
      <c r="GZ665" s="19"/>
      <c r="HA665" s="19"/>
      <c r="HB665" s="19"/>
      <c r="HC665" s="19"/>
      <c r="HD665" s="19"/>
      <c r="HE665" s="19"/>
      <c r="HF665" s="19"/>
      <c r="HG665" s="19"/>
      <c r="HH665" s="19"/>
      <c r="HI665" s="19"/>
      <c r="HJ665" s="19"/>
      <c r="HK665" s="19"/>
      <c r="HL665" s="19"/>
      <c r="HM665" s="19"/>
      <c r="HN665" s="19"/>
      <c r="HO665" s="19"/>
      <c r="HP665" s="19"/>
      <c r="HQ665" s="19"/>
      <c r="HR665" s="19"/>
      <c r="HS665" s="19"/>
      <c r="HT665" s="19"/>
      <c r="HU665" s="19"/>
      <c r="HV665" s="19"/>
      <c r="HW665" s="19"/>
      <c r="HX665" s="19"/>
      <c r="HY665" s="19"/>
      <c r="HZ665" s="19"/>
      <c r="IA665" s="19"/>
      <c r="IB665" s="19"/>
      <c r="IC665" s="19"/>
      <c r="ID665" s="19"/>
      <c r="IE665" s="19"/>
      <c r="IF665" s="19"/>
      <c r="IG665" s="19"/>
      <c r="IH665" s="19"/>
      <c r="II665" s="19"/>
      <c r="IJ665" s="19"/>
      <c r="IK665" s="19"/>
      <c r="IL665" s="19"/>
      <c r="IM665" s="19"/>
      <c r="IN665" s="19"/>
      <c r="IO665" s="19"/>
      <c r="IP665" s="19"/>
      <c r="IQ665" s="19"/>
      <c r="IR665" s="19"/>
      <c r="IS665" s="19"/>
      <c r="IT665" s="19"/>
      <c r="IU665" s="19"/>
      <c r="IV665" s="19"/>
    </row>
    <row r="666" spans="1:256" s="28" customFormat="1" ht="16.5">
      <c r="A666" s="27"/>
      <c r="B666" s="11"/>
      <c r="C666" s="29"/>
      <c r="D666" s="29"/>
      <c r="E666" s="29"/>
      <c r="F666" s="29"/>
      <c r="I666" s="19"/>
      <c r="J666" s="19"/>
      <c r="K666" s="19"/>
      <c r="L666" s="19"/>
      <c r="M666" s="19"/>
      <c r="N666" s="19"/>
      <c r="O666" s="19"/>
      <c r="P666" s="19"/>
      <c r="Q666" s="19"/>
      <c r="R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c r="DK666" s="19"/>
      <c r="DL666" s="19"/>
      <c r="DM666" s="19"/>
      <c r="DN666" s="19"/>
      <c r="DO666" s="19"/>
      <c r="DP666" s="19"/>
      <c r="DQ666" s="19"/>
      <c r="DR666" s="19"/>
      <c r="DS666" s="19"/>
      <c r="DT666" s="19"/>
      <c r="DU666" s="19"/>
      <c r="DV666" s="19"/>
      <c r="DW666" s="19"/>
      <c r="DX666" s="19"/>
      <c r="DY666" s="19"/>
      <c r="DZ666" s="19"/>
      <c r="EA666" s="19"/>
      <c r="EB666" s="19"/>
      <c r="EC666" s="19"/>
      <c r="ED666" s="19"/>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c r="GN666" s="19"/>
      <c r="GO666" s="19"/>
      <c r="GP666" s="19"/>
      <c r="GQ666" s="19"/>
      <c r="GR666" s="19"/>
      <c r="GS666" s="19"/>
      <c r="GT666" s="19"/>
      <c r="GU666" s="19"/>
      <c r="GV666" s="19"/>
      <c r="GW666" s="19"/>
      <c r="GX666" s="19"/>
      <c r="GY666" s="19"/>
      <c r="GZ666" s="19"/>
      <c r="HA666" s="19"/>
      <c r="HB666" s="19"/>
      <c r="HC666" s="19"/>
      <c r="HD666" s="19"/>
      <c r="HE666" s="19"/>
      <c r="HF666" s="19"/>
      <c r="HG666" s="19"/>
      <c r="HH666" s="19"/>
      <c r="HI666" s="19"/>
      <c r="HJ666" s="19"/>
      <c r="HK666" s="19"/>
      <c r="HL666" s="19"/>
      <c r="HM666" s="19"/>
      <c r="HN666" s="19"/>
      <c r="HO666" s="19"/>
      <c r="HP666" s="19"/>
      <c r="HQ666" s="19"/>
      <c r="HR666" s="19"/>
      <c r="HS666" s="19"/>
      <c r="HT666" s="19"/>
      <c r="HU666" s="19"/>
      <c r="HV666" s="19"/>
      <c r="HW666" s="19"/>
      <c r="HX666" s="19"/>
      <c r="HY666" s="19"/>
      <c r="HZ666" s="19"/>
      <c r="IA666" s="19"/>
      <c r="IB666" s="19"/>
      <c r="IC666" s="19"/>
      <c r="ID666" s="19"/>
      <c r="IE666" s="19"/>
      <c r="IF666" s="19"/>
      <c r="IG666" s="19"/>
      <c r="IH666" s="19"/>
      <c r="II666" s="19"/>
      <c r="IJ666" s="19"/>
      <c r="IK666" s="19"/>
      <c r="IL666" s="19"/>
      <c r="IM666" s="19"/>
      <c r="IN666" s="19"/>
      <c r="IO666" s="19"/>
      <c r="IP666" s="19"/>
      <c r="IQ666" s="19"/>
      <c r="IR666" s="19"/>
      <c r="IS666" s="19"/>
      <c r="IT666" s="19"/>
      <c r="IU666" s="19"/>
      <c r="IV666" s="19"/>
    </row>
    <row r="667" spans="1:256" s="28" customFormat="1" ht="16.5">
      <c r="A667" s="27"/>
      <c r="B667" s="11"/>
      <c r="C667" s="29"/>
      <c r="D667" s="29"/>
      <c r="E667" s="29"/>
      <c r="F667" s="29"/>
      <c r="I667" s="19"/>
      <c r="J667" s="19"/>
      <c r="K667" s="19"/>
      <c r="L667" s="19"/>
      <c r="M667" s="19"/>
      <c r="N667" s="19"/>
      <c r="O667" s="19"/>
      <c r="P667" s="19"/>
      <c r="Q667" s="19"/>
      <c r="R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c r="DK667" s="19"/>
      <c r="DL667" s="19"/>
      <c r="DM667" s="19"/>
      <c r="DN667" s="19"/>
      <c r="DO667" s="19"/>
      <c r="DP667" s="19"/>
      <c r="DQ667" s="19"/>
      <c r="DR667" s="19"/>
      <c r="DS667" s="19"/>
      <c r="DT667" s="19"/>
      <c r="DU667" s="19"/>
      <c r="DV667" s="19"/>
      <c r="DW667" s="19"/>
      <c r="DX667" s="19"/>
      <c r="DY667" s="19"/>
      <c r="DZ667" s="19"/>
      <c r="EA667" s="19"/>
      <c r="EB667" s="19"/>
      <c r="EC667" s="19"/>
      <c r="ED667" s="19"/>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c r="GN667" s="19"/>
      <c r="GO667" s="19"/>
      <c r="GP667" s="19"/>
      <c r="GQ667" s="19"/>
      <c r="GR667" s="19"/>
      <c r="GS667" s="19"/>
      <c r="GT667" s="19"/>
      <c r="GU667" s="19"/>
      <c r="GV667" s="19"/>
      <c r="GW667" s="19"/>
      <c r="GX667" s="19"/>
      <c r="GY667" s="19"/>
      <c r="GZ667" s="19"/>
      <c r="HA667" s="19"/>
      <c r="HB667" s="19"/>
      <c r="HC667" s="19"/>
      <c r="HD667" s="19"/>
      <c r="HE667" s="19"/>
      <c r="HF667" s="19"/>
      <c r="HG667" s="19"/>
      <c r="HH667" s="19"/>
      <c r="HI667" s="19"/>
      <c r="HJ667" s="19"/>
      <c r="HK667" s="19"/>
      <c r="HL667" s="19"/>
      <c r="HM667" s="19"/>
      <c r="HN667" s="19"/>
      <c r="HO667" s="19"/>
      <c r="HP667" s="19"/>
      <c r="HQ667" s="19"/>
      <c r="HR667" s="19"/>
      <c r="HS667" s="19"/>
      <c r="HT667" s="19"/>
      <c r="HU667" s="19"/>
      <c r="HV667" s="19"/>
      <c r="HW667" s="19"/>
      <c r="HX667" s="19"/>
      <c r="HY667" s="19"/>
      <c r="HZ667" s="19"/>
      <c r="IA667" s="19"/>
      <c r="IB667" s="19"/>
      <c r="IC667" s="19"/>
      <c r="ID667" s="19"/>
      <c r="IE667" s="19"/>
      <c r="IF667" s="19"/>
      <c r="IG667" s="19"/>
      <c r="IH667" s="19"/>
      <c r="II667" s="19"/>
      <c r="IJ667" s="19"/>
      <c r="IK667" s="19"/>
      <c r="IL667" s="19"/>
      <c r="IM667" s="19"/>
      <c r="IN667" s="19"/>
      <c r="IO667" s="19"/>
      <c r="IP667" s="19"/>
      <c r="IQ667" s="19"/>
      <c r="IR667" s="19"/>
      <c r="IS667" s="19"/>
      <c r="IT667" s="19"/>
      <c r="IU667" s="19"/>
      <c r="IV667" s="19"/>
    </row>
    <row r="668" spans="1:256" s="28" customFormat="1" ht="16.5">
      <c r="A668" s="27"/>
      <c r="B668" s="11"/>
      <c r="C668" s="29"/>
      <c r="D668" s="29"/>
      <c r="E668" s="29"/>
      <c r="F668" s="29"/>
      <c r="I668" s="19"/>
      <c r="J668" s="19"/>
      <c r="K668" s="19"/>
      <c r="L668" s="19"/>
      <c r="M668" s="19"/>
      <c r="N668" s="19"/>
      <c r="O668" s="19"/>
      <c r="P668" s="19"/>
      <c r="Q668" s="19"/>
      <c r="R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c r="DK668" s="19"/>
      <c r="DL668" s="19"/>
      <c r="DM668" s="19"/>
      <c r="DN668" s="19"/>
      <c r="DO668" s="19"/>
      <c r="DP668" s="19"/>
      <c r="DQ668" s="19"/>
      <c r="DR668" s="19"/>
      <c r="DS668" s="19"/>
      <c r="DT668" s="19"/>
      <c r="DU668" s="19"/>
      <c r="DV668" s="19"/>
      <c r="DW668" s="19"/>
      <c r="DX668" s="19"/>
      <c r="DY668" s="19"/>
      <c r="DZ668" s="19"/>
      <c r="EA668" s="19"/>
      <c r="EB668" s="19"/>
      <c r="EC668" s="19"/>
      <c r="ED668" s="19"/>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c r="GN668" s="19"/>
      <c r="GO668" s="19"/>
      <c r="GP668" s="19"/>
      <c r="GQ668" s="19"/>
      <c r="GR668" s="19"/>
      <c r="GS668" s="19"/>
      <c r="GT668" s="19"/>
      <c r="GU668" s="19"/>
      <c r="GV668" s="19"/>
      <c r="GW668" s="19"/>
      <c r="GX668" s="19"/>
      <c r="GY668" s="19"/>
      <c r="GZ668" s="19"/>
      <c r="HA668" s="19"/>
      <c r="HB668" s="19"/>
      <c r="HC668" s="19"/>
      <c r="HD668" s="19"/>
      <c r="HE668" s="19"/>
      <c r="HF668" s="19"/>
      <c r="HG668" s="19"/>
      <c r="HH668" s="19"/>
      <c r="HI668" s="19"/>
      <c r="HJ668" s="19"/>
      <c r="HK668" s="19"/>
      <c r="HL668" s="19"/>
      <c r="HM668" s="19"/>
      <c r="HN668" s="19"/>
      <c r="HO668" s="19"/>
      <c r="HP668" s="19"/>
      <c r="HQ668" s="19"/>
      <c r="HR668" s="19"/>
      <c r="HS668" s="19"/>
      <c r="HT668" s="19"/>
      <c r="HU668" s="19"/>
      <c r="HV668" s="19"/>
      <c r="HW668" s="19"/>
      <c r="HX668" s="19"/>
      <c r="HY668" s="19"/>
      <c r="HZ668" s="19"/>
      <c r="IA668" s="19"/>
      <c r="IB668" s="19"/>
      <c r="IC668" s="19"/>
      <c r="ID668" s="19"/>
      <c r="IE668" s="19"/>
      <c r="IF668" s="19"/>
      <c r="IG668" s="19"/>
      <c r="IH668" s="19"/>
      <c r="II668" s="19"/>
      <c r="IJ668" s="19"/>
      <c r="IK668" s="19"/>
      <c r="IL668" s="19"/>
      <c r="IM668" s="19"/>
      <c r="IN668" s="19"/>
      <c r="IO668" s="19"/>
      <c r="IP668" s="19"/>
      <c r="IQ668" s="19"/>
      <c r="IR668" s="19"/>
      <c r="IS668" s="19"/>
      <c r="IT668" s="19"/>
      <c r="IU668" s="19"/>
      <c r="IV668" s="19"/>
    </row>
    <row r="669" spans="1:256" s="28" customFormat="1" ht="16.5">
      <c r="A669" s="27"/>
      <c r="B669" s="11"/>
      <c r="C669" s="29"/>
      <c r="D669" s="29"/>
      <c r="E669" s="29"/>
      <c r="F669" s="29"/>
      <c r="I669" s="19"/>
      <c r="J669" s="19"/>
      <c r="K669" s="19"/>
      <c r="L669" s="19"/>
      <c r="M669" s="19"/>
      <c r="N669" s="19"/>
      <c r="O669" s="19"/>
      <c r="P669" s="19"/>
      <c r="Q669" s="19"/>
      <c r="R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c r="DK669" s="19"/>
      <c r="DL669" s="19"/>
      <c r="DM669" s="19"/>
      <c r="DN669" s="19"/>
      <c r="DO669" s="19"/>
      <c r="DP669" s="19"/>
      <c r="DQ669" s="19"/>
      <c r="DR669" s="19"/>
      <c r="DS669" s="19"/>
      <c r="DT669" s="19"/>
      <c r="DU669" s="19"/>
      <c r="DV669" s="19"/>
      <c r="DW669" s="19"/>
      <c r="DX669" s="19"/>
      <c r="DY669" s="19"/>
      <c r="DZ669" s="19"/>
      <c r="EA669" s="19"/>
      <c r="EB669" s="19"/>
      <c r="EC669" s="19"/>
      <c r="ED669" s="19"/>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c r="GN669" s="19"/>
      <c r="GO669" s="19"/>
      <c r="GP669" s="19"/>
      <c r="GQ669" s="19"/>
      <c r="GR669" s="19"/>
      <c r="GS669" s="19"/>
      <c r="GT669" s="19"/>
      <c r="GU669" s="19"/>
      <c r="GV669" s="19"/>
      <c r="GW669" s="19"/>
      <c r="GX669" s="19"/>
      <c r="GY669" s="19"/>
      <c r="GZ669" s="19"/>
      <c r="HA669" s="19"/>
      <c r="HB669" s="19"/>
      <c r="HC669" s="19"/>
      <c r="HD669" s="19"/>
      <c r="HE669" s="19"/>
      <c r="HF669" s="19"/>
      <c r="HG669" s="19"/>
      <c r="HH669" s="19"/>
      <c r="HI669" s="19"/>
      <c r="HJ669" s="19"/>
      <c r="HK669" s="19"/>
      <c r="HL669" s="19"/>
      <c r="HM669" s="19"/>
      <c r="HN669" s="19"/>
      <c r="HO669" s="19"/>
      <c r="HP669" s="19"/>
      <c r="HQ669" s="19"/>
      <c r="HR669" s="19"/>
      <c r="HS669" s="19"/>
      <c r="HT669" s="19"/>
      <c r="HU669" s="19"/>
      <c r="HV669" s="19"/>
      <c r="HW669" s="19"/>
      <c r="HX669" s="19"/>
      <c r="HY669" s="19"/>
      <c r="HZ669" s="19"/>
      <c r="IA669" s="19"/>
      <c r="IB669" s="19"/>
      <c r="IC669" s="19"/>
      <c r="ID669" s="19"/>
      <c r="IE669" s="19"/>
      <c r="IF669" s="19"/>
      <c r="IG669" s="19"/>
      <c r="IH669" s="19"/>
      <c r="II669" s="19"/>
      <c r="IJ669" s="19"/>
      <c r="IK669" s="19"/>
      <c r="IL669" s="19"/>
      <c r="IM669" s="19"/>
      <c r="IN669" s="19"/>
      <c r="IO669" s="19"/>
      <c r="IP669" s="19"/>
      <c r="IQ669" s="19"/>
      <c r="IR669" s="19"/>
      <c r="IS669" s="19"/>
      <c r="IT669" s="19"/>
      <c r="IU669" s="19"/>
      <c r="IV669" s="19"/>
    </row>
    <row r="670" spans="1:256" s="28" customFormat="1" ht="16.5">
      <c r="A670" s="27"/>
      <c r="B670" s="11"/>
      <c r="C670" s="29"/>
      <c r="D670" s="29"/>
      <c r="E670" s="29"/>
      <c r="F670" s="29"/>
      <c r="I670" s="19"/>
      <c r="J670" s="19"/>
      <c r="K670" s="19"/>
      <c r="L670" s="19"/>
      <c r="M670" s="19"/>
      <c r="N670" s="19"/>
      <c r="O670" s="19"/>
      <c r="P670" s="19"/>
      <c r="Q670" s="19"/>
      <c r="R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c r="DK670" s="19"/>
      <c r="DL670" s="19"/>
      <c r="DM670" s="19"/>
      <c r="DN670" s="19"/>
      <c r="DO670" s="19"/>
      <c r="DP670" s="19"/>
      <c r="DQ670" s="19"/>
      <c r="DR670" s="19"/>
      <c r="DS670" s="19"/>
      <c r="DT670" s="19"/>
      <c r="DU670" s="19"/>
      <c r="DV670" s="19"/>
      <c r="DW670" s="19"/>
      <c r="DX670" s="19"/>
      <c r="DY670" s="19"/>
      <c r="DZ670" s="19"/>
      <c r="EA670" s="19"/>
      <c r="EB670" s="19"/>
      <c r="EC670" s="19"/>
      <c r="ED670" s="19"/>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c r="GN670" s="19"/>
      <c r="GO670" s="19"/>
      <c r="GP670" s="19"/>
      <c r="GQ670" s="19"/>
      <c r="GR670" s="19"/>
      <c r="GS670" s="19"/>
      <c r="GT670" s="19"/>
      <c r="GU670" s="19"/>
      <c r="GV670" s="19"/>
      <c r="GW670" s="19"/>
      <c r="GX670" s="19"/>
      <c r="GY670" s="19"/>
      <c r="GZ670" s="19"/>
      <c r="HA670" s="19"/>
      <c r="HB670" s="19"/>
      <c r="HC670" s="19"/>
      <c r="HD670" s="19"/>
      <c r="HE670" s="19"/>
      <c r="HF670" s="19"/>
      <c r="HG670" s="19"/>
      <c r="HH670" s="19"/>
      <c r="HI670" s="19"/>
      <c r="HJ670" s="19"/>
      <c r="HK670" s="19"/>
      <c r="HL670" s="19"/>
      <c r="HM670" s="19"/>
      <c r="HN670" s="19"/>
      <c r="HO670" s="19"/>
      <c r="HP670" s="19"/>
      <c r="HQ670" s="19"/>
      <c r="HR670" s="19"/>
      <c r="HS670" s="19"/>
      <c r="HT670" s="19"/>
      <c r="HU670" s="19"/>
      <c r="HV670" s="19"/>
      <c r="HW670" s="19"/>
      <c r="HX670" s="19"/>
      <c r="HY670" s="19"/>
      <c r="HZ670" s="19"/>
      <c r="IA670" s="19"/>
      <c r="IB670" s="19"/>
      <c r="IC670" s="19"/>
      <c r="ID670" s="19"/>
      <c r="IE670" s="19"/>
      <c r="IF670" s="19"/>
      <c r="IG670" s="19"/>
      <c r="IH670" s="19"/>
      <c r="II670" s="19"/>
      <c r="IJ670" s="19"/>
      <c r="IK670" s="19"/>
      <c r="IL670" s="19"/>
      <c r="IM670" s="19"/>
      <c r="IN670" s="19"/>
      <c r="IO670" s="19"/>
      <c r="IP670" s="19"/>
      <c r="IQ670" s="19"/>
      <c r="IR670" s="19"/>
      <c r="IS670" s="19"/>
      <c r="IT670" s="19"/>
      <c r="IU670" s="19"/>
      <c r="IV670" s="19"/>
    </row>
    <row r="671" spans="1:256" s="28" customFormat="1" ht="16.5">
      <c r="A671" s="27"/>
      <c r="B671" s="11"/>
      <c r="C671" s="29"/>
      <c r="D671" s="29"/>
      <c r="E671" s="29"/>
      <c r="F671" s="29"/>
      <c r="I671" s="19"/>
      <c r="J671" s="19"/>
      <c r="K671" s="19"/>
      <c r="L671" s="19"/>
      <c r="M671" s="19"/>
      <c r="N671" s="19"/>
      <c r="O671" s="19"/>
      <c r="P671" s="19"/>
      <c r="Q671" s="19"/>
      <c r="R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c r="DK671" s="19"/>
      <c r="DL671" s="19"/>
      <c r="DM671" s="19"/>
      <c r="DN671" s="19"/>
      <c r="DO671" s="19"/>
      <c r="DP671" s="19"/>
      <c r="DQ671" s="19"/>
      <c r="DR671" s="19"/>
      <c r="DS671" s="19"/>
      <c r="DT671" s="19"/>
      <c r="DU671" s="19"/>
      <c r="DV671" s="19"/>
      <c r="DW671" s="19"/>
      <c r="DX671" s="19"/>
      <c r="DY671" s="19"/>
      <c r="DZ671" s="19"/>
      <c r="EA671" s="19"/>
      <c r="EB671" s="19"/>
      <c r="EC671" s="19"/>
      <c r="ED671" s="19"/>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c r="GN671" s="19"/>
      <c r="GO671" s="19"/>
      <c r="GP671" s="19"/>
      <c r="GQ671" s="19"/>
      <c r="GR671" s="19"/>
      <c r="GS671" s="19"/>
      <c r="GT671" s="19"/>
      <c r="GU671" s="19"/>
      <c r="GV671" s="19"/>
      <c r="GW671" s="19"/>
      <c r="GX671" s="19"/>
      <c r="GY671" s="19"/>
      <c r="GZ671" s="19"/>
      <c r="HA671" s="19"/>
      <c r="HB671" s="19"/>
      <c r="HC671" s="19"/>
      <c r="HD671" s="19"/>
      <c r="HE671" s="19"/>
      <c r="HF671" s="19"/>
      <c r="HG671" s="19"/>
      <c r="HH671" s="19"/>
      <c r="HI671" s="19"/>
      <c r="HJ671" s="19"/>
      <c r="HK671" s="19"/>
      <c r="HL671" s="19"/>
      <c r="HM671" s="19"/>
      <c r="HN671" s="19"/>
      <c r="HO671" s="19"/>
      <c r="HP671" s="19"/>
      <c r="HQ671" s="19"/>
      <c r="HR671" s="19"/>
      <c r="HS671" s="19"/>
      <c r="HT671" s="19"/>
      <c r="HU671" s="19"/>
      <c r="HV671" s="19"/>
      <c r="HW671" s="19"/>
      <c r="HX671" s="19"/>
      <c r="HY671" s="19"/>
      <c r="HZ671" s="19"/>
      <c r="IA671" s="19"/>
      <c r="IB671" s="19"/>
      <c r="IC671" s="19"/>
      <c r="ID671" s="19"/>
      <c r="IE671" s="19"/>
      <c r="IF671" s="19"/>
      <c r="IG671" s="19"/>
      <c r="IH671" s="19"/>
      <c r="II671" s="19"/>
      <c r="IJ671" s="19"/>
      <c r="IK671" s="19"/>
      <c r="IL671" s="19"/>
      <c r="IM671" s="19"/>
      <c r="IN671" s="19"/>
      <c r="IO671" s="19"/>
      <c r="IP671" s="19"/>
      <c r="IQ671" s="19"/>
      <c r="IR671" s="19"/>
      <c r="IS671" s="19"/>
      <c r="IT671" s="19"/>
      <c r="IU671" s="19"/>
      <c r="IV671" s="19"/>
    </row>
    <row r="672" spans="1:256" s="28" customFormat="1" ht="16.5">
      <c r="A672" s="27"/>
      <c r="B672" s="11"/>
      <c r="C672" s="29"/>
      <c r="D672" s="29"/>
      <c r="E672" s="29"/>
      <c r="F672" s="29"/>
      <c r="I672" s="19"/>
      <c r="J672" s="19"/>
      <c r="K672" s="19"/>
      <c r="L672" s="19"/>
      <c r="M672" s="19"/>
      <c r="N672" s="19"/>
      <c r="O672" s="19"/>
      <c r="P672" s="19"/>
      <c r="Q672" s="19"/>
      <c r="R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c r="DK672" s="19"/>
      <c r="DL672" s="19"/>
      <c r="DM672" s="19"/>
      <c r="DN672" s="19"/>
      <c r="DO672" s="19"/>
      <c r="DP672" s="19"/>
      <c r="DQ672" s="19"/>
      <c r="DR672" s="19"/>
      <c r="DS672" s="19"/>
      <c r="DT672" s="19"/>
      <c r="DU672" s="19"/>
      <c r="DV672" s="19"/>
      <c r="DW672" s="19"/>
      <c r="DX672" s="19"/>
      <c r="DY672" s="19"/>
      <c r="DZ672" s="19"/>
      <c r="EA672" s="19"/>
      <c r="EB672" s="19"/>
      <c r="EC672" s="19"/>
      <c r="ED672" s="19"/>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c r="GN672" s="19"/>
      <c r="GO672" s="19"/>
      <c r="GP672" s="19"/>
      <c r="GQ672" s="19"/>
      <c r="GR672" s="19"/>
      <c r="GS672" s="19"/>
      <c r="GT672" s="19"/>
      <c r="GU672" s="19"/>
      <c r="GV672" s="19"/>
      <c r="GW672" s="19"/>
      <c r="GX672" s="19"/>
      <c r="GY672" s="19"/>
      <c r="GZ672" s="19"/>
      <c r="HA672" s="19"/>
      <c r="HB672" s="19"/>
      <c r="HC672" s="19"/>
      <c r="HD672" s="19"/>
      <c r="HE672" s="19"/>
      <c r="HF672" s="19"/>
      <c r="HG672" s="19"/>
      <c r="HH672" s="19"/>
      <c r="HI672" s="19"/>
      <c r="HJ672" s="19"/>
      <c r="HK672" s="19"/>
      <c r="HL672" s="19"/>
      <c r="HM672" s="19"/>
      <c r="HN672" s="19"/>
      <c r="HO672" s="19"/>
      <c r="HP672" s="19"/>
      <c r="HQ672" s="19"/>
      <c r="HR672" s="19"/>
      <c r="HS672" s="19"/>
      <c r="HT672" s="19"/>
      <c r="HU672" s="19"/>
      <c r="HV672" s="19"/>
      <c r="HW672" s="19"/>
      <c r="HX672" s="19"/>
      <c r="HY672" s="19"/>
      <c r="HZ672" s="19"/>
      <c r="IA672" s="19"/>
      <c r="IB672" s="19"/>
      <c r="IC672" s="19"/>
      <c r="ID672" s="19"/>
      <c r="IE672" s="19"/>
      <c r="IF672" s="19"/>
      <c r="IG672" s="19"/>
      <c r="IH672" s="19"/>
      <c r="II672" s="19"/>
      <c r="IJ672" s="19"/>
      <c r="IK672" s="19"/>
      <c r="IL672" s="19"/>
      <c r="IM672" s="19"/>
      <c r="IN672" s="19"/>
      <c r="IO672" s="19"/>
      <c r="IP672" s="19"/>
      <c r="IQ672" s="19"/>
      <c r="IR672" s="19"/>
      <c r="IS672" s="19"/>
      <c r="IT672" s="19"/>
      <c r="IU672" s="19"/>
      <c r="IV672" s="19"/>
    </row>
    <row r="673" spans="1:256" s="28" customFormat="1" ht="16.5">
      <c r="A673" s="27"/>
      <c r="B673" s="11"/>
      <c r="C673" s="29"/>
      <c r="D673" s="29"/>
      <c r="E673" s="29"/>
      <c r="F673" s="29"/>
      <c r="I673" s="19"/>
      <c r="J673" s="19"/>
      <c r="K673" s="19"/>
      <c r="L673" s="19"/>
      <c r="M673" s="19"/>
      <c r="N673" s="19"/>
      <c r="O673" s="19"/>
      <c r="P673" s="19"/>
      <c r="Q673" s="19"/>
      <c r="R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c r="DK673" s="19"/>
      <c r="DL673" s="19"/>
      <c r="DM673" s="19"/>
      <c r="DN673" s="19"/>
      <c r="DO673" s="19"/>
      <c r="DP673" s="19"/>
      <c r="DQ673" s="19"/>
      <c r="DR673" s="19"/>
      <c r="DS673" s="19"/>
      <c r="DT673" s="19"/>
      <c r="DU673" s="19"/>
      <c r="DV673" s="19"/>
      <c r="DW673" s="19"/>
      <c r="DX673" s="19"/>
      <c r="DY673" s="19"/>
      <c r="DZ673" s="19"/>
      <c r="EA673" s="19"/>
      <c r="EB673" s="19"/>
      <c r="EC673" s="19"/>
      <c r="ED673" s="19"/>
      <c r="EE673" s="19"/>
      <c r="EF673" s="19"/>
      <c r="EG673" s="19"/>
      <c r="EH673" s="19"/>
      <c r="EI673" s="19"/>
      <c r="EJ673" s="19"/>
      <c r="EK673" s="19"/>
      <c r="EL673" s="19"/>
      <c r="EM673" s="19"/>
      <c r="EN673" s="19"/>
      <c r="EO673" s="19"/>
      <c r="EP673" s="19"/>
      <c r="EQ673" s="19"/>
      <c r="ER673" s="19"/>
      <c r="ES673" s="19"/>
      <c r="ET673" s="19"/>
      <c r="EU673" s="19"/>
      <c r="EV673" s="19"/>
      <c r="EW673" s="19"/>
      <c r="EX673" s="19"/>
      <c r="EY673" s="19"/>
      <c r="EZ673" s="19"/>
      <c r="FA673" s="19"/>
      <c r="FB673" s="19"/>
      <c r="FC673" s="19"/>
      <c r="FD673" s="19"/>
      <c r="FE673" s="19"/>
      <c r="FF673" s="19"/>
      <c r="FG673" s="19"/>
      <c r="FH673" s="19"/>
      <c r="FI673" s="19"/>
      <c r="FJ673" s="19"/>
      <c r="FK673" s="19"/>
      <c r="FL673" s="19"/>
      <c r="FM673" s="19"/>
      <c r="FN673" s="19"/>
      <c r="FO673" s="19"/>
      <c r="FP673" s="19"/>
      <c r="FQ673" s="19"/>
      <c r="FR673" s="19"/>
      <c r="FS673" s="19"/>
      <c r="FT673" s="19"/>
      <c r="FU673" s="19"/>
      <c r="FV673" s="19"/>
      <c r="FW673" s="19"/>
      <c r="FX673" s="19"/>
      <c r="FY673" s="19"/>
      <c r="FZ673" s="19"/>
      <c r="GA673" s="19"/>
      <c r="GB673" s="19"/>
      <c r="GC673" s="19"/>
      <c r="GD673" s="19"/>
      <c r="GE673" s="19"/>
      <c r="GF673" s="19"/>
      <c r="GG673" s="19"/>
      <c r="GH673" s="19"/>
      <c r="GI673" s="19"/>
      <c r="GJ673" s="19"/>
      <c r="GK673" s="19"/>
      <c r="GL673" s="19"/>
      <c r="GM673" s="19"/>
      <c r="GN673" s="19"/>
      <c r="GO673" s="19"/>
      <c r="GP673" s="19"/>
      <c r="GQ673" s="19"/>
      <c r="GR673" s="19"/>
      <c r="GS673" s="19"/>
      <c r="GT673" s="19"/>
      <c r="GU673" s="19"/>
      <c r="GV673" s="19"/>
      <c r="GW673" s="19"/>
      <c r="GX673" s="19"/>
      <c r="GY673" s="19"/>
      <c r="GZ673" s="19"/>
      <c r="HA673" s="19"/>
      <c r="HB673" s="19"/>
      <c r="HC673" s="19"/>
      <c r="HD673" s="19"/>
      <c r="HE673" s="19"/>
      <c r="HF673" s="19"/>
      <c r="HG673" s="19"/>
      <c r="HH673" s="19"/>
      <c r="HI673" s="19"/>
      <c r="HJ673" s="19"/>
      <c r="HK673" s="19"/>
      <c r="HL673" s="19"/>
      <c r="HM673" s="19"/>
      <c r="HN673" s="19"/>
      <c r="HO673" s="19"/>
      <c r="HP673" s="19"/>
      <c r="HQ673" s="19"/>
      <c r="HR673" s="19"/>
      <c r="HS673" s="19"/>
      <c r="HT673" s="19"/>
      <c r="HU673" s="19"/>
      <c r="HV673" s="19"/>
      <c r="HW673" s="19"/>
      <c r="HX673" s="19"/>
      <c r="HY673" s="19"/>
      <c r="HZ673" s="19"/>
      <c r="IA673" s="19"/>
      <c r="IB673" s="19"/>
      <c r="IC673" s="19"/>
      <c r="ID673" s="19"/>
      <c r="IE673" s="19"/>
      <c r="IF673" s="19"/>
      <c r="IG673" s="19"/>
      <c r="IH673" s="19"/>
      <c r="II673" s="19"/>
      <c r="IJ673" s="19"/>
      <c r="IK673" s="19"/>
      <c r="IL673" s="19"/>
      <c r="IM673" s="19"/>
      <c r="IN673" s="19"/>
      <c r="IO673" s="19"/>
      <c r="IP673" s="19"/>
      <c r="IQ673" s="19"/>
      <c r="IR673" s="19"/>
      <c r="IS673" s="19"/>
      <c r="IT673" s="19"/>
      <c r="IU673" s="19"/>
      <c r="IV673" s="19"/>
    </row>
    <row r="674" spans="1:256" s="28" customFormat="1" ht="16.5">
      <c r="A674" s="27"/>
      <c r="B674" s="11"/>
      <c r="C674" s="29"/>
      <c r="D674" s="29"/>
      <c r="E674" s="29"/>
      <c r="F674" s="29"/>
      <c r="I674" s="19"/>
      <c r="J674" s="19"/>
      <c r="K674" s="19"/>
      <c r="L674" s="19"/>
      <c r="M674" s="19"/>
      <c r="N674" s="19"/>
      <c r="O674" s="19"/>
      <c r="P674" s="19"/>
      <c r="Q674" s="19"/>
      <c r="R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c r="DK674" s="19"/>
      <c r="DL674" s="19"/>
      <c r="DM674" s="19"/>
      <c r="DN674" s="19"/>
      <c r="DO674" s="19"/>
      <c r="DP674" s="19"/>
      <c r="DQ674" s="19"/>
      <c r="DR674" s="19"/>
      <c r="DS674" s="19"/>
      <c r="DT674" s="19"/>
      <c r="DU674" s="19"/>
      <c r="DV674" s="19"/>
      <c r="DW674" s="19"/>
      <c r="DX674" s="19"/>
      <c r="DY674" s="19"/>
      <c r="DZ674" s="19"/>
      <c r="EA674" s="19"/>
      <c r="EB674" s="19"/>
      <c r="EC674" s="19"/>
      <c r="ED674" s="19"/>
      <c r="EE674" s="19"/>
      <c r="EF674" s="19"/>
      <c r="EG674" s="19"/>
      <c r="EH674" s="19"/>
      <c r="EI674" s="19"/>
      <c r="EJ674" s="19"/>
      <c r="EK674" s="19"/>
      <c r="EL674" s="19"/>
      <c r="EM674" s="19"/>
      <c r="EN674" s="19"/>
      <c r="EO674" s="19"/>
      <c r="EP674" s="19"/>
      <c r="EQ674" s="19"/>
      <c r="ER674" s="19"/>
      <c r="ES674" s="19"/>
      <c r="ET674" s="19"/>
      <c r="EU674" s="19"/>
      <c r="EV674" s="19"/>
      <c r="EW674" s="19"/>
      <c r="EX674" s="19"/>
      <c r="EY674" s="19"/>
      <c r="EZ674" s="19"/>
      <c r="FA674" s="19"/>
      <c r="FB674" s="19"/>
      <c r="FC674" s="19"/>
      <c r="FD674" s="19"/>
      <c r="FE674" s="19"/>
      <c r="FF674" s="19"/>
      <c r="FG674" s="19"/>
      <c r="FH674" s="19"/>
      <c r="FI674" s="19"/>
      <c r="FJ674" s="19"/>
      <c r="FK674" s="19"/>
      <c r="FL674" s="19"/>
      <c r="FM674" s="19"/>
      <c r="FN674" s="19"/>
      <c r="FO674" s="19"/>
      <c r="FP674" s="19"/>
      <c r="FQ674" s="19"/>
      <c r="FR674" s="19"/>
      <c r="FS674" s="19"/>
      <c r="FT674" s="19"/>
      <c r="FU674" s="19"/>
      <c r="FV674" s="19"/>
      <c r="FW674" s="19"/>
      <c r="FX674" s="19"/>
      <c r="FY674" s="19"/>
      <c r="FZ674" s="19"/>
      <c r="GA674" s="19"/>
      <c r="GB674" s="19"/>
      <c r="GC674" s="19"/>
      <c r="GD674" s="19"/>
      <c r="GE674" s="19"/>
      <c r="GF674" s="19"/>
      <c r="GG674" s="19"/>
      <c r="GH674" s="19"/>
      <c r="GI674" s="19"/>
      <c r="GJ674" s="19"/>
      <c r="GK674" s="19"/>
      <c r="GL674" s="19"/>
      <c r="GM674" s="19"/>
      <c r="GN674" s="19"/>
      <c r="GO674" s="19"/>
      <c r="GP674" s="19"/>
      <c r="GQ674" s="19"/>
      <c r="GR674" s="19"/>
      <c r="GS674" s="19"/>
      <c r="GT674" s="19"/>
      <c r="GU674" s="19"/>
      <c r="GV674" s="19"/>
      <c r="GW674" s="19"/>
      <c r="GX674" s="19"/>
      <c r="GY674" s="19"/>
      <c r="GZ674" s="19"/>
      <c r="HA674" s="19"/>
      <c r="HB674" s="19"/>
      <c r="HC674" s="19"/>
      <c r="HD674" s="19"/>
      <c r="HE674" s="19"/>
      <c r="HF674" s="19"/>
      <c r="HG674" s="19"/>
      <c r="HH674" s="19"/>
      <c r="HI674" s="19"/>
      <c r="HJ674" s="19"/>
      <c r="HK674" s="19"/>
      <c r="HL674" s="19"/>
      <c r="HM674" s="19"/>
      <c r="HN674" s="19"/>
      <c r="HO674" s="19"/>
      <c r="HP674" s="19"/>
      <c r="HQ674" s="19"/>
      <c r="HR674" s="19"/>
      <c r="HS674" s="19"/>
      <c r="HT674" s="19"/>
      <c r="HU674" s="19"/>
      <c r="HV674" s="19"/>
      <c r="HW674" s="19"/>
      <c r="HX674" s="19"/>
      <c r="HY674" s="19"/>
      <c r="HZ674" s="19"/>
      <c r="IA674" s="19"/>
      <c r="IB674" s="19"/>
      <c r="IC674" s="19"/>
      <c r="ID674" s="19"/>
      <c r="IE674" s="19"/>
      <c r="IF674" s="19"/>
      <c r="IG674" s="19"/>
      <c r="IH674" s="19"/>
      <c r="II674" s="19"/>
      <c r="IJ674" s="19"/>
      <c r="IK674" s="19"/>
      <c r="IL674" s="19"/>
      <c r="IM674" s="19"/>
      <c r="IN674" s="19"/>
      <c r="IO674" s="19"/>
      <c r="IP674" s="19"/>
      <c r="IQ674" s="19"/>
      <c r="IR674" s="19"/>
      <c r="IS674" s="19"/>
      <c r="IT674" s="19"/>
      <c r="IU674" s="19"/>
      <c r="IV674" s="19"/>
    </row>
    <row r="675" spans="1:256" s="28" customFormat="1" ht="16.5">
      <c r="A675" s="27"/>
      <c r="B675" s="11"/>
      <c r="C675" s="29"/>
      <c r="D675" s="29"/>
      <c r="E675" s="29"/>
      <c r="F675" s="29"/>
      <c r="I675" s="19"/>
      <c r="J675" s="19"/>
      <c r="K675" s="19"/>
      <c r="L675" s="19"/>
      <c r="M675" s="19"/>
      <c r="N675" s="19"/>
      <c r="O675" s="19"/>
      <c r="P675" s="19"/>
      <c r="Q675" s="19"/>
      <c r="R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c r="DK675" s="19"/>
      <c r="DL675" s="19"/>
      <c r="DM675" s="19"/>
      <c r="DN675" s="19"/>
      <c r="DO675" s="19"/>
      <c r="DP675" s="19"/>
      <c r="DQ675" s="19"/>
      <c r="DR675" s="19"/>
      <c r="DS675" s="19"/>
      <c r="DT675" s="19"/>
      <c r="DU675" s="19"/>
      <c r="DV675" s="19"/>
      <c r="DW675" s="19"/>
      <c r="DX675" s="19"/>
      <c r="DY675" s="19"/>
      <c r="DZ675" s="19"/>
      <c r="EA675" s="19"/>
      <c r="EB675" s="19"/>
      <c r="EC675" s="19"/>
      <c r="ED675" s="19"/>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c r="GN675" s="19"/>
      <c r="GO675" s="19"/>
      <c r="GP675" s="19"/>
      <c r="GQ675" s="19"/>
      <c r="GR675" s="19"/>
      <c r="GS675" s="19"/>
      <c r="GT675" s="19"/>
      <c r="GU675" s="19"/>
      <c r="GV675" s="19"/>
      <c r="GW675" s="19"/>
      <c r="GX675" s="19"/>
      <c r="GY675" s="19"/>
      <c r="GZ675" s="19"/>
      <c r="HA675" s="19"/>
      <c r="HB675" s="19"/>
      <c r="HC675" s="19"/>
      <c r="HD675" s="19"/>
      <c r="HE675" s="19"/>
      <c r="HF675" s="19"/>
      <c r="HG675" s="19"/>
      <c r="HH675" s="19"/>
      <c r="HI675" s="19"/>
      <c r="HJ675" s="19"/>
      <c r="HK675" s="19"/>
      <c r="HL675" s="19"/>
      <c r="HM675" s="19"/>
      <c r="HN675" s="19"/>
      <c r="HO675" s="19"/>
      <c r="HP675" s="19"/>
      <c r="HQ675" s="19"/>
      <c r="HR675" s="19"/>
      <c r="HS675" s="19"/>
      <c r="HT675" s="19"/>
      <c r="HU675" s="19"/>
      <c r="HV675" s="19"/>
      <c r="HW675" s="19"/>
      <c r="HX675" s="19"/>
      <c r="HY675" s="19"/>
      <c r="HZ675" s="19"/>
      <c r="IA675" s="19"/>
      <c r="IB675" s="19"/>
      <c r="IC675" s="19"/>
      <c r="ID675" s="19"/>
      <c r="IE675" s="19"/>
      <c r="IF675" s="19"/>
      <c r="IG675" s="19"/>
      <c r="IH675" s="19"/>
      <c r="II675" s="19"/>
      <c r="IJ675" s="19"/>
      <c r="IK675" s="19"/>
      <c r="IL675" s="19"/>
      <c r="IM675" s="19"/>
      <c r="IN675" s="19"/>
      <c r="IO675" s="19"/>
      <c r="IP675" s="19"/>
      <c r="IQ675" s="19"/>
      <c r="IR675" s="19"/>
      <c r="IS675" s="19"/>
      <c r="IT675" s="19"/>
      <c r="IU675" s="19"/>
      <c r="IV675" s="19"/>
    </row>
    <row r="676" spans="1:256" s="28" customFormat="1" ht="16.5">
      <c r="A676" s="27"/>
      <c r="B676" s="11"/>
      <c r="C676" s="29"/>
      <c r="D676" s="29"/>
      <c r="E676" s="29"/>
      <c r="F676" s="29"/>
      <c r="I676" s="19"/>
      <c r="J676" s="19"/>
      <c r="K676" s="19"/>
      <c r="L676" s="19"/>
      <c r="M676" s="19"/>
      <c r="N676" s="19"/>
      <c r="O676" s="19"/>
      <c r="P676" s="19"/>
      <c r="Q676" s="19"/>
      <c r="R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c r="DK676" s="19"/>
      <c r="DL676" s="19"/>
      <c r="DM676" s="19"/>
      <c r="DN676" s="19"/>
      <c r="DO676" s="19"/>
      <c r="DP676" s="19"/>
      <c r="DQ676" s="19"/>
      <c r="DR676" s="19"/>
      <c r="DS676" s="19"/>
      <c r="DT676" s="19"/>
      <c r="DU676" s="19"/>
      <c r="DV676" s="19"/>
      <c r="DW676" s="19"/>
      <c r="DX676" s="19"/>
      <c r="DY676" s="19"/>
      <c r="DZ676" s="19"/>
      <c r="EA676" s="19"/>
      <c r="EB676" s="19"/>
      <c r="EC676" s="19"/>
      <c r="ED676" s="19"/>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c r="GN676" s="19"/>
      <c r="GO676" s="19"/>
      <c r="GP676" s="19"/>
      <c r="GQ676" s="19"/>
      <c r="GR676" s="19"/>
      <c r="GS676" s="19"/>
      <c r="GT676" s="19"/>
      <c r="GU676" s="19"/>
      <c r="GV676" s="19"/>
      <c r="GW676" s="19"/>
      <c r="GX676" s="19"/>
      <c r="GY676" s="19"/>
      <c r="GZ676" s="19"/>
      <c r="HA676" s="19"/>
      <c r="HB676" s="19"/>
      <c r="HC676" s="19"/>
      <c r="HD676" s="19"/>
      <c r="HE676" s="19"/>
      <c r="HF676" s="19"/>
      <c r="HG676" s="19"/>
      <c r="HH676" s="19"/>
      <c r="HI676" s="19"/>
      <c r="HJ676" s="19"/>
      <c r="HK676" s="19"/>
      <c r="HL676" s="19"/>
      <c r="HM676" s="19"/>
      <c r="HN676" s="19"/>
      <c r="HO676" s="19"/>
      <c r="HP676" s="19"/>
      <c r="HQ676" s="19"/>
      <c r="HR676" s="19"/>
      <c r="HS676" s="19"/>
      <c r="HT676" s="19"/>
      <c r="HU676" s="19"/>
      <c r="HV676" s="19"/>
      <c r="HW676" s="19"/>
      <c r="HX676" s="19"/>
      <c r="HY676" s="19"/>
      <c r="HZ676" s="19"/>
      <c r="IA676" s="19"/>
      <c r="IB676" s="19"/>
      <c r="IC676" s="19"/>
      <c r="ID676" s="19"/>
      <c r="IE676" s="19"/>
      <c r="IF676" s="19"/>
      <c r="IG676" s="19"/>
      <c r="IH676" s="19"/>
      <c r="II676" s="19"/>
      <c r="IJ676" s="19"/>
      <c r="IK676" s="19"/>
      <c r="IL676" s="19"/>
      <c r="IM676" s="19"/>
      <c r="IN676" s="19"/>
      <c r="IO676" s="19"/>
      <c r="IP676" s="19"/>
      <c r="IQ676" s="19"/>
      <c r="IR676" s="19"/>
      <c r="IS676" s="19"/>
      <c r="IT676" s="19"/>
      <c r="IU676" s="19"/>
      <c r="IV676" s="19"/>
    </row>
    <row r="677" spans="1:256" s="28" customFormat="1" ht="16.5">
      <c r="A677" s="27"/>
      <c r="B677" s="11"/>
      <c r="C677" s="29"/>
      <c r="D677" s="29"/>
      <c r="E677" s="29"/>
      <c r="F677" s="29"/>
      <c r="I677" s="19"/>
      <c r="J677" s="19"/>
      <c r="K677" s="19"/>
      <c r="L677" s="19"/>
      <c r="M677" s="19"/>
      <c r="N677" s="19"/>
      <c r="O677" s="19"/>
      <c r="P677" s="19"/>
      <c r="Q677" s="19"/>
      <c r="R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c r="DK677" s="19"/>
      <c r="DL677" s="19"/>
      <c r="DM677" s="19"/>
      <c r="DN677" s="19"/>
      <c r="DO677" s="19"/>
      <c r="DP677" s="19"/>
      <c r="DQ677" s="19"/>
      <c r="DR677" s="19"/>
      <c r="DS677" s="19"/>
      <c r="DT677" s="19"/>
      <c r="DU677" s="19"/>
      <c r="DV677" s="19"/>
      <c r="DW677" s="19"/>
      <c r="DX677" s="19"/>
      <c r="DY677" s="19"/>
      <c r="DZ677" s="19"/>
      <c r="EA677" s="19"/>
      <c r="EB677" s="19"/>
      <c r="EC677" s="19"/>
      <c r="ED677" s="19"/>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c r="GN677" s="19"/>
      <c r="GO677" s="19"/>
      <c r="GP677" s="19"/>
      <c r="GQ677" s="19"/>
      <c r="GR677" s="19"/>
      <c r="GS677" s="19"/>
      <c r="GT677" s="19"/>
      <c r="GU677" s="19"/>
      <c r="GV677" s="19"/>
      <c r="GW677" s="19"/>
      <c r="GX677" s="19"/>
      <c r="GY677" s="19"/>
      <c r="GZ677" s="19"/>
      <c r="HA677" s="19"/>
      <c r="HB677" s="19"/>
      <c r="HC677" s="19"/>
      <c r="HD677" s="19"/>
      <c r="HE677" s="19"/>
      <c r="HF677" s="19"/>
      <c r="HG677" s="19"/>
      <c r="HH677" s="19"/>
      <c r="HI677" s="19"/>
      <c r="HJ677" s="19"/>
      <c r="HK677" s="19"/>
      <c r="HL677" s="19"/>
      <c r="HM677" s="19"/>
      <c r="HN677" s="19"/>
      <c r="HO677" s="19"/>
      <c r="HP677" s="19"/>
      <c r="HQ677" s="19"/>
      <c r="HR677" s="19"/>
      <c r="HS677" s="19"/>
      <c r="HT677" s="19"/>
      <c r="HU677" s="19"/>
      <c r="HV677" s="19"/>
      <c r="HW677" s="19"/>
      <c r="HX677" s="19"/>
      <c r="HY677" s="19"/>
      <c r="HZ677" s="19"/>
      <c r="IA677" s="19"/>
      <c r="IB677" s="19"/>
      <c r="IC677" s="19"/>
      <c r="ID677" s="19"/>
      <c r="IE677" s="19"/>
      <c r="IF677" s="19"/>
      <c r="IG677" s="19"/>
      <c r="IH677" s="19"/>
      <c r="II677" s="19"/>
      <c r="IJ677" s="19"/>
      <c r="IK677" s="19"/>
      <c r="IL677" s="19"/>
      <c r="IM677" s="19"/>
      <c r="IN677" s="19"/>
      <c r="IO677" s="19"/>
      <c r="IP677" s="19"/>
      <c r="IQ677" s="19"/>
      <c r="IR677" s="19"/>
      <c r="IS677" s="19"/>
      <c r="IT677" s="19"/>
      <c r="IU677" s="19"/>
      <c r="IV677" s="19"/>
    </row>
    <row r="678" spans="1:256" s="28" customFormat="1" ht="16.5">
      <c r="A678" s="27"/>
      <c r="B678" s="11"/>
      <c r="C678" s="29"/>
      <c r="D678" s="29"/>
      <c r="E678" s="29"/>
      <c r="F678" s="29"/>
      <c r="I678" s="19"/>
      <c r="J678" s="19"/>
      <c r="K678" s="19"/>
      <c r="L678" s="19"/>
      <c r="M678" s="19"/>
      <c r="N678" s="19"/>
      <c r="O678" s="19"/>
      <c r="P678" s="19"/>
      <c r="Q678" s="19"/>
      <c r="R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c r="DK678" s="19"/>
      <c r="DL678" s="19"/>
      <c r="DM678" s="19"/>
      <c r="DN678" s="19"/>
      <c r="DO678" s="19"/>
      <c r="DP678" s="19"/>
      <c r="DQ678" s="19"/>
      <c r="DR678" s="19"/>
      <c r="DS678" s="19"/>
      <c r="DT678" s="19"/>
      <c r="DU678" s="19"/>
      <c r="DV678" s="19"/>
      <c r="DW678" s="19"/>
      <c r="DX678" s="19"/>
      <c r="DY678" s="19"/>
      <c r="DZ678" s="19"/>
      <c r="EA678" s="19"/>
      <c r="EB678" s="19"/>
      <c r="EC678" s="19"/>
      <c r="ED678" s="19"/>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c r="GN678" s="19"/>
      <c r="GO678" s="19"/>
      <c r="GP678" s="19"/>
      <c r="GQ678" s="19"/>
      <c r="GR678" s="19"/>
      <c r="GS678" s="19"/>
      <c r="GT678" s="19"/>
      <c r="GU678" s="19"/>
      <c r="GV678" s="19"/>
      <c r="GW678" s="19"/>
      <c r="GX678" s="19"/>
      <c r="GY678" s="19"/>
      <c r="GZ678" s="19"/>
      <c r="HA678" s="19"/>
      <c r="HB678" s="19"/>
      <c r="HC678" s="19"/>
      <c r="HD678" s="19"/>
      <c r="HE678" s="19"/>
      <c r="HF678" s="19"/>
      <c r="HG678" s="19"/>
      <c r="HH678" s="19"/>
      <c r="HI678" s="19"/>
      <c r="HJ678" s="19"/>
      <c r="HK678" s="19"/>
      <c r="HL678" s="19"/>
      <c r="HM678" s="19"/>
      <c r="HN678" s="19"/>
      <c r="HO678" s="19"/>
      <c r="HP678" s="19"/>
      <c r="HQ678" s="19"/>
      <c r="HR678" s="19"/>
      <c r="HS678" s="19"/>
      <c r="HT678" s="19"/>
      <c r="HU678" s="19"/>
      <c r="HV678" s="19"/>
      <c r="HW678" s="19"/>
      <c r="HX678" s="19"/>
      <c r="HY678" s="19"/>
      <c r="HZ678" s="19"/>
      <c r="IA678" s="19"/>
      <c r="IB678" s="19"/>
      <c r="IC678" s="19"/>
      <c r="ID678" s="19"/>
      <c r="IE678" s="19"/>
      <c r="IF678" s="19"/>
      <c r="IG678" s="19"/>
      <c r="IH678" s="19"/>
      <c r="II678" s="19"/>
      <c r="IJ678" s="19"/>
      <c r="IK678" s="19"/>
      <c r="IL678" s="19"/>
      <c r="IM678" s="19"/>
      <c r="IN678" s="19"/>
      <c r="IO678" s="19"/>
      <c r="IP678" s="19"/>
      <c r="IQ678" s="19"/>
      <c r="IR678" s="19"/>
      <c r="IS678" s="19"/>
      <c r="IT678" s="19"/>
      <c r="IU678" s="19"/>
      <c r="IV678" s="19"/>
    </row>
    <row r="679" spans="1:256" s="28" customFormat="1" ht="16.5">
      <c r="A679" s="27"/>
      <c r="B679" s="11"/>
      <c r="C679" s="29"/>
      <c r="D679" s="29"/>
      <c r="E679" s="29"/>
      <c r="F679" s="29"/>
      <c r="I679" s="19"/>
      <c r="J679" s="19"/>
      <c r="K679" s="19"/>
      <c r="L679" s="19"/>
      <c r="M679" s="19"/>
      <c r="N679" s="19"/>
      <c r="O679" s="19"/>
      <c r="P679" s="19"/>
      <c r="Q679" s="19"/>
      <c r="R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c r="DK679" s="19"/>
      <c r="DL679" s="19"/>
      <c r="DM679" s="19"/>
      <c r="DN679" s="19"/>
      <c r="DO679" s="19"/>
      <c r="DP679" s="19"/>
      <c r="DQ679" s="19"/>
      <c r="DR679" s="19"/>
      <c r="DS679" s="19"/>
      <c r="DT679" s="19"/>
      <c r="DU679" s="19"/>
      <c r="DV679" s="19"/>
      <c r="DW679" s="19"/>
      <c r="DX679" s="19"/>
      <c r="DY679" s="19"/>
      <c r="DZ679" s="19"/>
      <c r="EA679" s="19"/>
      <c r="EB679" s="19"/>
      <c r="EC679" s="19"/>
      <c r="ED679" s="19"/>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c r="GN679" s="19"/>
      <c r="GO679" s="19"/>
      <c r="GP679" s="19"/>
      <c r="GQ679" s="19"/>
      <c r="GR679" s="19"/>
      <c r="GS679" s="19"/>
      <c r="GT679" s="19"/>
      <c r="GU679" s="19"/>
      <c r="GV679" s="19"/>
      <c r="GW679" s="19"/>
      <c r="GX679" s="19"/>
      <c r="GY679" s="19"/>
      <c r="GZ679" s="19"/>
      <c r="HA679" s="19"/>
      <c r="HB679" s="19"/>
      <c r="HC679" s="19"/>
      <c r="HD679" s="19"/>
      <c r="HE679" s="19"/>
      <c r="HF679" s="19"/>
      <c r="HG679" s="19"/>
      <c r="HH679" s="19"/>
      <c r="HI679" s="19"/>
      <c r="HJ679" s="19"/>
      <c r="HK679" s="19"/>
      <c r="HL679" s="19"/>
      <c r="HM679" s="19"/>
      <c r="HN679" s="19"/>
      <c r="HO679" s="19"/>
      <c r="HP679" s="19"/>
      <c r="HQ679" s="19"/>
      <c r="HR679" s="19"/>
      <c r="HS679" s="19"/>
      <c r="HT679" s="19"/>
      <c r="HU679" s="19"/>
      <c r="HV679" s="19"/>
      <c r="HW679" s="19"/>
      <c r="HX679" s="19"/>
      <c r="HY679" s="19"/>
      <c r="HZ679" s="19"/>
      <c r="IA679" s="19"/>
      <c r="IB679" s="19"/>
      <c r="IC679" s="19"/>
      <c r="ID679" s="19"/>
      <c r="IE679" s="19"/>
      <c r="IF679" s="19"/>
      <c r="IG679" s="19"/>
      <c r="IH679" s="19"/>
      <c r="II679" s="19"/>
      <c r="IJ679" s="19"/>
      <c r="IK679" s="19"/>
      <c r="IL679" s="19"/>
      <c r="IM679" s="19"/>
      <c r="IN679" s="19"/>
      <c r="IO679" s="19"/>
      <c r="IP679" s="19"/>
      <c r="IQ679" s="19"/>
      <c r="IR679" s="19"/>
      <c r="IS679" s="19"/>
      <c r="IT679" s="19"/>
      <c r="IU679" s="19"/>
      <c r="IV679" s="19"/>
    </row>
    <row r="680" spans="1:256" s="28" customFormat="1" ht="16.5">
      <c r="A680" s="27"/>
      <c r="B680" s="11"/>
      <c r="C680" s="29"/>
      <c r="D680" s="29"/>
      <c r="E680" s="29"/>
      <c r="F680" s="29"/>
      <c r="I680" s="19"/>
      <c r="J680" s="19"/>
      <c r="K680" s="19"/>
      <c r="L680" s="19"/>
      <c r="M680" s="19"/>
      <c r="N680" s="19"/>
      <c r="O680" s="19"/>
      <c r="P680" s="19"/>
      <c r="Q680" s="19"/>
      <c r="R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c r="DK680" s="19"/>
      <c r="DL680" s="19"/>
      <c r="DM680" s="19"/>
      <c r="DN680" s="19"/>
      <c r="DO680" s="19"/>
      <c r="DP680" s="19"/>
      <c r="DQ680" s="19"/>
      <c r="DR680" s="19"/>
      <c r="DS680" s="19"/>
      <c r="DT680" s="19"/>
      <c r="DU680" s="19"/>
      <c r="DV680" s="19"/>
      <c r="DW680" s="19"/>
      <c r="DX680" s="19"/>
      <c r="DY680" s="19"/>
      <c r="DZ680" s="19"/>
      <c r="EA680" s="19"/>
      <c r="EB680" s="19"/>
      <c r="EC680" s="19"/>
      <c r="ED680" s="19"/>
      <c r="EE680" s="19"/>
      <c r="EF680" s="19"/>
      <c r="EG680" s="19"/>
      <c r="EH680" s="19"/>
      <c r="EI680" s="19"/>
      <c r="EJ680" s="19"/>
      <c r="EK680" s="19"/>
      <c r="EL680" s="19"/>
      <c r="EM680" s="19"/>
      <c r="EN680" s="19"/>
      <c r="EO680" s="19"/>
      <c r="EP680" s="19"/>
      <c r="EQ680" s="19"/>
      <c r="ER680" s="19"/>
      <c r="ES680" s="19"/>
      <c r="ET680" s="19"/>
      <c r="EU680" s="19"/>
      <c r="EV680" s="19"/>
      <c r="EW680" s="19"/>
      <c r="EX680" s="19"/>
      <c r="EY680" s="19"/>
      <c r="EZ680" s="19"/>
      <c r="FA680" s="19"/>
      <c r="FB680" s="19"/>
      <c r="FC680" s="19"/>
      <c r="FD680" s="19"/>
      <c r="FE680" s="19"/>
      <c r="FF680" s="19"/>
      <c r="FG680" s="19"/>
      <c r="FH680" s="19"/>
      <c r="FI680" s="19"/>
      <c r="FJ680" s="19"/>
      <c r="FK680" s="19"/>
      <c r="FL680" s="19"/>
      <c r="FM680" s="19"/>
      <c r="FN680" s="19"/>
      <c r="FO680" s="19"/>
      <c r="FP680" s="19"/>
      <c r="FQ680" s="19"/>
      <c r="FR680" s="19"/>
      <c r="FS680" s="19"/>
      <c r="FT680" s="19"/>
      <c r="FU680" s="19"/>
      <c r="FV680" s="19"/>
      <c r="FW680" s="19"/>
      <c r="FX680" s="19"/>
      <c r="FY680" s="19"/>
      <c r="FZ680" s="19"/>
      <c r="GA680" s="19"/>
      <c r="GB680" s="19"/>
      <c r="GC680" s="19"/>
      <c r="GD680" s="19"/>
      <c r="GE680" s="19"/>
      <c r="GF680" s="19"/>
      <c r="GG680" s="19"/>
      <c r="GH680" s="19"/>
      <c r="GI680" s="19"/>
      <c r="GJ680" s="19"/>
      <c r="GK680" s="19"/>
      <c r="GL680" s="19"/>
      <c r="GM680" s="19"/>
      <c r="GN680" s="19"/>
      <c r="GO680" s="19"/>
      <c r="GP680" s="19"/>
      <c r="GQ680" s="19"/>
      <c r="GR680" s="19"/>
      <c r="GS680" s="19"/>
      <c r="GT680" s="19"/>
      <c r="GU680" s="19"/>
      <c r="GV680" s="19"/>
      <c r="GW680" s="19"/>
      <c r="GX680" s="19"/>
      <c r="GY680" s="19"/>
      <c r="GZ680" s="19"/>
      <c r="HA680" s="19"/>
      <c r="HB680" s="19"/>
      <c r="HC680" s="19"/>
      <c r="HD680" s="19"/>
      <c r="HE680" s="19"/>
      <c r="HF680" s="19"/>
      <c r="HG680" s="19"/>
      <c r="HH680" s="19"/>
      <c r="HI680" s="19"/>
      <c r="HJ680" s="19"/>
      <c r="HK680" s="19"/>
      <c r="HL680" s="19"/>
      <c r="HM680" s="19"/>
      <c r="HN680" s="19"/>
      <c r="HO680" s="19"/>
      <c r="HP680" s="19"/>
      <c r="HQ680" s="19"/>
      <c r="HR680" s="19"/>
      <c r="HS680" s="19"/>
      <c r="HT680" s="19"/>
      <c r="HU680" s="19"/>
      <c r="HV680" s="19"/>
      <c r="HW680" s="19"/>
      <c r="HX680" s="19"/>
      <c r="HY680" s="19"/>
      <c r="HZ680" s="19"/>
      <c r="IA680" s="19"/>
      <c r="IB680" s="19"/>
      <c r="IC680" s="19"/>
      <c r="ID680" s="19"/>
      <c r="IE680" s="19"/>
      <c r="IF680" s="19"/>
      <c r="IG680" s="19"/>
      <c r="IH680" s="19"/>
      <c r="II680" s="19"/>
      <c r="IJ680" s="19"/>
      <c r="IK680" s="19"/>
      <c r="IL680" s="19"/>
      <c r="IM680" s="19"/>
      <c r="IN680" s="19"/>
      <c r="IO680" s="19"/>
      <c r="IP680" s="19"/>
      <c r="IQ680" s="19"/>
      <c r="IR680" s="19"/>
      <c r="IS680" s="19"/>
      <c r="IT680" s="19"/>
      <c r="IU680" s="19"/>
      <c r="IV680" s="19"/>
    </row>
    <row r="681" spans="1:256" s="28" customFormat="1" ht="16.5">
      <c r="A681" s="27"/>
      <c r="B681" s="11"/>
      <c r="C681" s="29"/>
      <c r="D681" s="29"/>
      <c r="E681" s="29"/>
      <c r="F681" s="29"/>
      <c r="I681" s="19"/>
      <c r="J681" s="19"/>
      <c r="K681" s="19"/>
      <c r="L681" s="19"/>
      <c r="M681" s="19"/>
      <c r="N681" s="19"/>
      <c r="O681" s="19"/>
      <c r="P681" s="19"/>
      <c r="Q681" s="19"/>
      <c r="R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c r="CZ681" s="19"/>
      <c r="DA681" s="19"/>
      <c r="DB681" s="19"/>
      <c r="DC681" s="19"/>
      <c r="DD681" s="19"/>
      <c r="DE681" s="19"/>
      <c r="DF681" s="19"/>
      <c r="DG681" s="19"/>
      <c r="DH681" s="19"/>
      <c r="DI681" s="19"/>
      <c r="DJ681" s="19"/>
      <c r="DK681" s="19"/>
      <c r="DL681" s="19"/>
      <c r="DM681" s="19"/>
      <c r="DN681" s="19"/>
      <c r="DO681" s="19"/>
      <c r="DP681" s="19"/>
      <c r="DQ681" s="19"/>
      <c r="DR681" s="19"/>
      <c r="DS681" s="19"/>
      <c r="DT681" s="19"/>
      <c r="DU681" s="19"/>
      <c r="DV681" s="19"/>
      <c r="DW681" s="19"/>
      <c r="DX681" s="19"/>
      <c r="DY681" s="19"/>
      <c r="DZ681" s="19"/>
      <c r="EA681" s="19"/>
      <c r="EB681" s="19"/>
      <c r="EC681" s="19"/>
      <c r="ED681" s="19"/>
      <c r="EE681" s="19"/>
      <c r="EF681" s="19"/>
      <c r="EG681" s="19"/>
      <c r="EH681" s="19"/>
      <c r="EI681" s="19"/>
      <c r="EJ681" s="19"/>
      <c r="EK681" s="19"/>
      <c r="EL681" s="19"/>
      <c r="EM681" s="19"/>
      <c r="EN681" s="19"/>
      <c r="EO681" s="19"/>
      <c r="EP681" s="19"/>
      <c r="EQ681" s="19"/>
      <c r="ER681" s="19"/>
      <c r="ES681" s="19"/>
      <c r="ET681" s="19"/>
      <c r="EU681" s="19"/>
      <c r="EV681" s="19"/>
      <c r="EW681" s="19"/>
      <c r="EX681" s="19"/>
      <c r="EY681" s="19"/>
      <c r="EZ681" s="19"/>
      <c r="FA681" s="19"/>
      <c r="FB681" s="19"/>
      <c r="FC681" s="19"/>
      <c r="FD681" s="19"/>
      <c r="FE681" s="19"/>
      <c r="FF681" s="19"/>
      <c r="FG681" s="19"/>
      <c r="FH681" s="19"/>
      <c r="FI681" s="19"/>
      <c r="FJ681" s="19"/>
      <c r="FK681" s="19"/>
      <c r="FL681" s="19"/>
      <c r="FM681" s="19"/>
      <c r="FN681" s="19"/>
      <c r="FO681" s="19"/>
      <c r="FP681" s="19"/>
      <c r="FQ681" s="19"/>
      <c r="FR681" s="19"/>
      <c r="FS681" s="19"/>
      <c r="FT681" s="19"/>
      <c r="FU681" s="19"/>
      <c r="FV681" s="19"/>
      <c r="FW681" s="19"/>
      <c r="FX681" s="19"/>
      <c r="FY681" s="19"/>
      <c r="FZ681" s="19"/>
      <c r="GA681" s="19"/>
      <c r="GB681" s="19"/>
      <c r="GC681" s="19"/>
      <c r="GD681" s="19"/>
      <c r="GE681" s="19"/>
      <c r="GF681" s="19"/>
      <c r="GG681" s="19"/>
      <c r="GH681" s="19"/>
      <c r="GI681" s="19"/>
      <c r="GJ681" s="19"/>
      <c r="GK681" s="19"/>
      <c r="GL681" s="19"/>
      <c r="GM681" s="19"/>
      <c r="GN681" s="19"/>
      <c r="GO681" s="19"/>
      <c r="GP681" s="19"/>
      <c r="GQ681" s="19"/>
      <c r="GR681" s="19"/>
      <c r="GS681" s="19"/>
      <c r="GT681" s="19"/>
      <c r="GU681" s="19"/>
      <c r="GV681" s="19"/>
      <c r="GW681" s="19"/>
      <c r="GX681" s="19"/>
      <c r="GY681" s="19"/>
      <c r="GZ681" s="19"/>
      <c r="HA681" s="19"/>
      <c r="HB681" s="19"/>
      <c r="HC681" s="19"/>
      <c r="HD681" s="19"/>
      <c r="HE681" s="19"/>
      <c r="HF681" s="19"/>
      <c r="HG681" s="19"/>
      <c r="HH681" s="19"/>
      <c r="HI681" s="19"/>
      <c r="HJ681" s="19"/>
      <c r="HK681" s="19"/>
      <c r="HL681" s="19"/>
      <c r="HM681" s="19"/>
      <c r="HN681" s="19"/>
      <c r="HO681" s="19"/>
      <c r="HP681" s="19"/>
      <c r="HQ681" s="19"/>
      <c r="HR681" s="19"/>
      <c r="HS681" s="19"/>
      <c r="HT681" s="19"/>
      <c r="HU681" s="19"/>
      <c r="HV681" s="19"/>
      <c r="HW681" s="19"/>
      <c r="HX681" s="19"/>
      <c r="HY681" s="19"/>
      <c r="HZ681" s="19"/>
      <c r="IA681" s="19"/>
      <c r="IB681" s="19"/>
      <c r="IC681" s="19"/>
      <c r="ID681" s="19"/>
      <c r="IE681" s="19"/>
      <c r="IF681" s="19"/>
      <c r="IG681" s="19"/>
      <c r="IH681" s="19"/>
      <c r="II681" s="19"/>
      <c r="IJ681" s="19"/>
      <c r="IK681" s="19"/>
      <c r="IL681" s="19"/>
      <c r="IM681" s="19"/>
      <c r="IN681" s="19"/>
      <c r="IO681" s="19"/>
      <c r="IP681" s="19"/>
      <c r="IQ681" s="19"/>
      <c r="IR681" s="19"/>
      <c r="IS681" s="19"/>
      <c r="IT681" s="19"/>
      <c r="IU681" s="19"/>
      <c r="IV681" s="19"/>
    </row>
    <row r="682" spans="1:256" s="28" customFormat="1" ht="16.5">
      <c r="A682" s="27"/>
      <c r="B682" s="11"/>
      <c r="C682" s="29"/>
      <c r="D682" s="29"/>
      <c r="E682" s="29"/>
      <c r="F682" s="29"/>
      <c r="I682" s="19"/>
      <c r="J682" s="19"/>
      <c r="K682" s="19"/>
      <c r="L682" s="19"/>
      <c r="M682" s="19"/>
      <c r="N682" s="19"/>
      <c r="O682" s="19"/>
      <c r="P682" s="19"/>
      <c r="Q682" s="19"/>
      <c r="R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c r="DK682" s="19"/>
      <c r="DL682" s="19"/>
      <c r="DM682" s="19"/>
      <c r="DN682" s="19"/>
      <c r="DO682" s="19"/>
      <c r="DP682" s="19"/>
      <c r="DQ682" s="19"/>
      <c r="DR682" s="19"/>
      <c r="DS682" s="19"/>
      <c r="DT682" s="19"/>
      <c r="DU682" s="19"/>
      <c r="DV682" s="19"/>
      <c r="DW682" s="19"/>
      <c r="DX682" s="19"/>
      <c r="DY682" s="19"/>
      <c r="DZ682" s="19"/>
      <c r="EA682" s="19"/>
      <c r="EB682" s="19"/>
      <c r="EC682" s="19"/>
      <c r="ED682" s="19"/>
      <c r="EE682" s="19"/>
      <c r="EF682" s="19"/>
      <c r="EG682" s="19"/>
      <c r="EH682" s="19"/>
      <c r="EI682" s="19"/>
      <c r="EJ682" s="19"/>
      <c r="EK682" s="19"/>
      <c r="EL682" s="19"/>
      <c r="EM682" s="19"/>
      <c r="EN682" s="19"/>
      <c r="EO682" s="19"/>
      <c r="EP682" s="19"/>
      <c r="EQ682" s="19"/>
      <c r="ER682" s="19"/>
      <c r="ES682" s="19"/>
      <c r="ET682" s="19"/>
      <c r="EU682" s="19"/>
      <c r="EV682" s="19"/>
      <c r="EW682" s="19"/>
      <c r="EX682" s="19"/>
      <c r="EY682" s="19"/>
      <c r="EZ682" s="19"/>
      <c r="FA682" s="19"/>
      <c r="FB682" s="19"/>
      <c r="FC682" s="19"/>
      <c r="FD682" s="19"/>
      <c r="FE682" s="19"/>
      <c r="FF682" s="19"/>
      <c r="FG682" s="19"/>
      <c r="FH682" s="19"/>
      <c r="FI682" s="19"/>
      <c r="FJ682" s="19"/>
      <c r="FK682" s="19"/>
      <c r="FL682" s="19"/>
      <c r="FM682" s="19"/>
      <c r="FN682" s="19"/>
      <c r="FO682" s="19"/>
      <c r="FP682" s="19"/>
      <c r="FQ682" s="19"/>
      <c r="FR682" s="19"/>
      <c r="FS682" s="19"/>
      <c r="FT682" s="19"/>
      <c r="FU682" s="19"/>
      <c r="FV682" s="19"/>
      <c r="FW682" s="19"/>
      <c r="FX682" s="19"/>
      <c r="FY682" s="19"/>
      <c r="FZ682" s="19"/>
      <c r="GA682" s="19"/>
      <c r="GB682" s="19"/>
      <c r="GC682" s="19"/>
      <c r="GD682" s="19"/>
      <c r="GE682" s="19"/>
      <c r="GF682" s="19"/>
      <c r="GG682" s="19"/>
      <c r="GH682" s="19"/>
      <c r="GI682" s="19"/>
      <c r="GJ682" s="19"/>
      <c r="GK682" s="19"/>
      <c r="GL682" s="19"/>
      <c r="GM682" s="19"/>
      <c r="GN682" s="19"/>
      <c r="GO682" s="19"/>
      <c r="GP682" s="19"/>
      <c r="GQ682" s="19"/>
      <c r="GR682" s="19"/>
      <c r="GS682" s="19"/>
      <c r="GT682" s="19"/>
      <c r="GU682" s="19"/>
      <c r="GV682" s="19"/>
      <c r="GW682" s="19"/>
      <c r="GX682" s="19"/>
      <c r="GY682" s="19"/>
      <c r="GZ682" s="19"/>
      <c r="HA682" s="19"/>
      <c r="HB682" s="19"/>
      <c r="HC682" s="19"/>
      <c r="HD682" s="19"/>
      <c r="HE682" s="19"/>
      <c r="HF682" s="19"/>
      <c r="HG682" s="19"/>
      <c r="HH682" s="19"/>
      <c r="HI682" s="19"/>
      <c r="HJ682" s="19"/>
      <c r="HK682" s="19"/>
      <c r="HL682" s="19"/>
      <c r="HM682" s="19"/>
      <c r="HN682" s="19"/>
      <c r="HO682" s="19"/>
      <c r="HP682" s="19"/>
      <c r="HQ682" s="19"/>
      <c r="HR682" s="19"/>
      <c r="HS682" s="19"/>
      <c r="HT682" s="19"/>
      <c r="HU682" s="19"/>
      <c r="HV682" s="19"/>
      <c r="HW682" s="19"/>
      <c r="HX682" s="19"/>
      <c r="HY682" s="19"/>
      <c r="HZ682" s="19"/>
      <c r="IA682" s="19"/>
      <c r="IB682" s="19"/>
      <c r="IC682" s="19"/>
      <c r="ID682" s="19"/>
      <c r="IE682" s="19"/>
      <c r="IF682" s="19"/>
      <c r="IG682" s="19"/>
      <c r="IH682" s="19"/>
      <c r="II682" s="19"/>
      <c r="IJ682" s="19"/>
      <c r="IK682" s="19"/>
      <c r="IL682" s="19"/>
      <c r="IM682" s="19"/>
      <c r="IN682" s="19"/>
      <c r="IO682" s="19"/>
      <c r="IP682" s="19"/>
      <c r="IQ682" s="19"/>
      <c r="IR682" s="19"/>
      <c r="IS682" s="19"/>
      <c r="IT682" s="19"/>
      <c r="IU682" s="19"/>
      <c r="IV682" s="19"/>
    </row>
    <row r="683" spans="1:256" s="28" customFormat="1" ht="16.5">
      <c r="A683" s="27"/>
      <c r="B683" s="11"/>
      <c r="C683" s="29"/>
      <c r="D683" s="29"/>
      <c r="E683" s="29"/>
      <c r="F683" s="29"/>
      <c r="I683" s="19"/>
      <c r="J683" s="19"/>
      <c r="K683" s="19"/>
      <c r="L683" s="19"/>
      <c r="M683" s="19"/>
      <c r="N683" s="19"/>
      <c r="O683" s="19"/>
      <c r="P683" s="19"/>
      <c r="Q683" s="19"/>
      <c r="R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c r="CZ683" s="19"/>
      <c r="DA683" s="19"/>
      <c r="DB683" s="19"/>
      <c r="DC683" s="19"/>
      <c r="DD683" s="19"/>
      <c r="DE683" s="19"/>
      <c r="DF683" s="19"/>
      <c r="DG683" s="19"/>
      <c r="DH683" s="19"/>
      <c r="DI683" s="19"/>
      <c r="DJ683" s="19"/>
      <c r="DK683" s="19"/>
      <c r="DL683" s="19"/>
      <c r="DM683" s="19"/>
      <c r="DN683" s="19"/>
      <c r="DO683" s="19"/>
      <c r="DP683" s="19"/>
      <c r="DQ683" s="19"/>
      <c r="DR683" s="19"/>
      <c r="DS683" s="19"/>
      <c r="DT683" s="19"/>
      <c r="DU683" s="19"/>
      <c r="DV683" s="19"/>
      <c r="DW683" s="19"/>
      <c r="DX683" s="19"/>
      <c r="DY683" s="19"/>
      <c r="DZ683" s="19"/>
      <c r="EA683" s="19"/>
      <c r="EB683" s="19"/>
      <c r="EC683" s="19"/>
      <c r="ED683" s="19"/>
      <c r="EE683" s="19"/>
      <c r="EF683" s="19"/>
      <c r="EG683" s="19"/>
      <c r="EH683" s="19"/>
      <c r="EI683" s="19"/>
      <c r="EJ683" s="19"/>
      <c r="EK683" s="19"/>
      <c r="EL683" s="19"/>
      <c r="EM683" s="19"/>
      <c r="EN683" s="19"/>
      <c r="EO683" s="19"/>
      <c r="EP683" s="19"/>
      <c r="EQ683" s="19"/>
      <c r="ER683" s="19"/>
      <c r="ES683" s="19"/>
      <c r="ET683" s="19"/>
      <c r="EU683" s="19"/>
      <c r="EV683" s="19"/>
      <c r="EW683" s="19"/>
      <c r="EX683" s="19"/>
      <c r="EY683" s="19"/>
      <c r="EZ683" s="19"/>
      <c r="FA683" s="19"/>
      <c r="FB683" s="19"/>
      <c r="FC683" s="19"/>
      <c r="FD683" s="19"/>
      <c r="FE683" s="19"/>
      <c r="FF683" s="19"/>
      <c r="FG683" s="19"/>
      <c r="FH683" s="19"/>
      <c r="FI683" s="19"/>
      <c r="FJ683" s="19"/>
      <c r="FK683" s="19"/>
      <c r="FL683" s="19"/>
      <c r="FM683" s="19"/>
      <c r="FN683" s="19"/>
      <c r="FO683" s="19"/>
      <c r="FP683" s="19"/>
      <c r="FQ683" s="19"/>
      <c r="FR683" s="19"/>
      <c r="FS683" s="19"/>
      <c r="FT683" s="19"/>
      <c r="FU683" s="19"/>
      <c r="FV683" s="19"/>
      <c r="FW683" s="19"/>
      <c r="FX683" s="19"/>
      <c r="FY683" s="19"/>
      <c r="FZ683" s="19"/>
      <c r="GA683" s="19"/>
      <c r="GB683" s="19"/>
      <c r="GC683" s="19"/>
      <c r="GD683" s="19"/>
      <c r="GE683" s="19"/>
      <c r="GF683" s="19"/>
      <c r="GG683" s="19"/>
      <c r="GH683" s="19"/>
      <c r="GI683" s="19"/>
      <c r="GJ683" s="19"/>
      <c r="GK683" s="19"/>
      <c r="GL683" s="19"/>
      <c r="GM683" s="19"/>
      <c r="GN683" s="19"/>
      <c r="GO683" s="19"/>
      <c r="GP683" s="19"/>
      <c r="GQ683" s="19"/>
      <c r="GR683" s="19"/>
      <c r="GS683" s="19"/>
      <c r="GT683" s="19"/>
      <c r="GU683" s="19"/>
      <c r="GV683" s="19"/>
      <c r="GW683" s="19"/>
      <c r="GX683" s="19"/>
      <c r="GY683" s="19"/>
      <c r="GZ683" s="19"/>
      <c r="HA683" s="19"/>
      <c r="HB683" s="19"/>
      <c r="HC683" s="19"/>
      <c r="HD683" s="19"/>
      <c r="HE683" s="19"/>
      <c r="HF683" s="19"/>
      <c r="HG683" s="19"/>
      <c r="HH683" s="19"/>
      <c r="HI683" s="19"/>
      <c r="HJ683" s="19"/>
      <c r="HK683" s="19"/>
      <c r="HL683" s="19"/>
      <c r="HM683" s="19"/>
      <c r="HN683" s="19"/>
      <c r="HO683" s="19"/>
      <c r="HP683" s="19"/>
      <c r="HQ683" s="19"/>
      <c r="HR683" s="19"/>
      <c r="HS683" s="19"/>
      <c r="HT683" s="19"/>
      <c r="HU683" s="19"/>
      <c r="HV683" s="19"/>
      <c r="HW683" s="19"/>
      <c r="HX683" s="19"/>
      <c r="HY683" s="19"/>
      <c r="HZ683" s="19"/>
      <c r="IA683" s="19"/>
      <c r="IB683" s="19"/>
      <c r="IC683" s="19"/>
      <c r="ID683" s="19"/>
      <c r="IE683" s="19"/>
      <c r="IF683" s="19"/>
      <c r="IG683" s="19"/>
      <c r="IH683" s="19"/>
      <c r="II683" s="19"/>
      <c r="IJ683" s="19"/>
      <c r="IK683" s="19"/>
      <c r="IL683" s="19"/>
      <c r="IM683" s="19"/>
      <c r="IN683" s="19"/>
      <c r="IO683" s="19"/>
      <c r="IP683" s="19"/>
      <c r="IQ683" s="19"/>
      <c r="IR683" s="19"/>
      <c r="IS683" s="19"/>
      <c r="IT683" s="19"/>
      <c r="IU683" s="19"/>
      <c r="IV683" s="19"/>
    </row>
    <row r="684" spans="1:256" s="28" customFormat="1" ht="16.5">
      <c r="A684" s="27"/>
      <c r="B684" s="11"/>
      <c r="C684" s="29"/>
      <c r="D684" s="29"/>
      <c r="E684" s="29"/>
      <c r="F684" s="29"/>
      <c r="I684" s="19"/>
      <c r="J684" s="19"/>
      <c r="K684" s="19"/>
      <c r="L684" s="19"/>
      <c r="M684" s="19"/>
      <c r="N684" s="19"/>
      <c r="O684" s="19"/>
      <c r="P684" s="19"/>
      <c r="Q684" s="19"/>
      <c r="R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c r="CZ684" s="19"/>
      <c r="DA684" s="19"/>
      <c r="DB684" s="19"/>
      <c r="DC684" s="19"/>
      <c r="DD684" s="19"/>
      <c r="DE684" s="19"/>
      <c r="DF684" s="19"/>
      <c r="DG684" s="19"/>
      <c r="DH684" s="19"/>
      <c r="DI684" s="19"/>
      <c r="DJ684" s="19"/>
      <c r="DK684" s="19"/>
      <c r="DL684" s="19"/>
      <c r="DM684" s="19"/>
      <c r="DN684" s="19"/>
      <c r="DO684" s="19"/>
      <c r="DP684" s="19"/>
      <c r="DQ684" s="19"/>
      <c r="DR684" s="19"/>
      <c r="DS684" s="19"/>
      <c r="DT684" s="19"/>
      <c r="DU684" s="19"/>
      <c r="DV684" s="19"/>
      <c r="DW684" s="19"/>
      <c r="DX684" s="19"/>
      <c r="DY684" s="19"/>
      <c r="DZ684" s="19"/>
      <c r="EA684" s="19"/>
      <c r="EB684" s="19"/>
      <c r="EC684" s="19"/>
      <c r="ED684" s="19"/>
      <c r="EE684" s="19"/>
      <c r="EF684" s="19"/>
      <c r="EG684" s="19"/>
      <c r="EH684" s="19"/>
      <c r="EI684" s="19"/>
      <c r="EJ684" s="19"/>
      <c r="EK684" s="19"/>
      <c r="EL684" s="19"/>
      <c r="EM684" s="19"/>
      <c r="EN684" s="19"/>
      <c r="EO684" s="19"/>
      <c r="EP684" s="19"/>
      <c r="EQ684" s="19"/>
      <c r="ER684" s="19"/>
      <c r="ES684" s="19"/>
      <c r="ET684" s="19"/>
      <c r="EU684" s="19"/>
      <c r="EV684" s="19"/>
      <c r="EW684" s="19"/>
      <c r="EX684" s="19"/>
      <c r="EY684" s="19"/>
      <c r="EZ684" s="19"/>
      <c r="FA684" s="19"/>
      <c r="FB684" s="19"/>
      <c r="FC684" s="19"/>
      <c r="FD684" s="19"/>
      <c r="FE684" s="19"/>
      <c r="FF684" s="19"/>
      <c r="FG684" s="19"/>
      <c r="FH684" s="19"/>
      <c r="FI684" s="19"/>
      <c r="FJ684" s="19"/>
      <c r="FK684" s="19"/>
      <c r="FL684" s="19"/>
      <c r="FM684" s="19"/>
      <c r="FN684" s="19"/>
      <c r="FO684" s="19"/>
      <c r="FP684" s="19"/>
      <c r="FQ684" s="19"/>
      <c r="FR684" s="19"/>
      <c r="FS684" s="19"/>
      <c r="FT684" s="19"/>
      <c r="FU684" s="19"/>
      <c r="FV684" s="19"/>
      <c r="FW684" s="19"/>
      <c r="FX684" s="19"/>
      <c r="FY684" s="19"/>
      <c r="FZ684" s="19"/>
      <c r="GA684" s="19"/>
      <c r="GB684" s="19"/>
      <c r="GC684" s="19"/>
      <c r="GD684" s="19"/>
      <c r="GE684" s="19"/>
      <c r="GF684" s="19"/>
      <c r="GG684" s="19"/>
      <c r="GH684" s="19"/>
      <c r="GI684" s="19"/>
      <c r="GJ684" s="19"/>
      <c r="GK684" s="19"/>
      <c r="GL684" s="19"/>
      <c r="GM684" s="19"/>
      <c r="GN684" s="19"/>
      <c r="GO684" s="19"/>
      <c r="GP684" s="19"/>
      <c r="GQ684" s="19"/>
      <c r="GR684" s="19"/>
      <c r="GS684" s="19"/>
      <c r="GT684" s="19"/>
      <c r="GU684" s="19"/>
      <c r="GV684" s="19"/>
      <c r="GW684" s="19"/>
      <c r="GX684" s="19"/>
      <c r="GY684" s="19"/>
      <c r="GZ684" s="19"/>
      <c r="HA684" s="19"/>
      <c r="HB684" s="19"/>
      <c r="HC684" s="19"/>
      <c r="HD684" s="19"/>
      <c r="HE684" s="19"/>
      <c r="HF684" s="19"/>
      <c r="HG684" s="19"/>
      <c r="HH684" s="19"/>
      <c r="HI684" s="19"/>
      <c r="HJ684" s="19"/>
      <c r="HK684" s="19"/>
      <c r="HL684" s="19"/>
      <c r="HM684" s="19"/>
      <c r="HN684" s="19"/>
      <c r="HO684" s="19"/>
      <c r="HP684" s="19"/>
      <c r="HQ684" s="19"/>
      <c r="HR684" s="19"/>
      <c r="HS684" s="19"/>
      <c r="HT684" s="19"/>
      <c r="HU684" s="19"/>
      <c r="HV684" s="19"/>
      <c r="HW684" s="19"/>
      <c r="HX684" s="19"/>
      <c r="HY684" s="19"/>
      <c r="HZ684" s="19"/>
      <c r="IA684" s="19"/>
      <c r="IB684" s="19"/>
      <c r="IC684" s="19"/>
      <c r="ID684" s="19"/>
      <c r="IE684" s="19"/>
      <c r="IF684" s="19"/>
      <c r="IG684" s="19"/>
      <c r="IH684" s="19"/>
      <c r="II684" s="19"/>
      <c r="IJ684" s="19"/>
      <c r="IK684" s="19"/>
      <c r="IL684" s="19"/>
      <c r="IM684" s="19"/>
      <c r="IN684" s="19"/>
      <c r="IO684" s="19"/>
      <c r="IP684" s="19"/>
      <c r="IQ684" s="19"/>
      <c r="IR684" s="19"/>
      <c r="IS684" s="19"/>
      <c r="IT684" s="19"/>
      <c r="IU684" s="19"/>
      <c r="IV684" s="19"/>
    </row>
    <row r="685" spans="1:256" s="28" customFormat="1" ht="16.5">
      <c r="A685" s="27"/>
      <c r="B685" s="11"/>
      <c r="C685" s="29"/>
      <c r="D685" s="29"/>
      <c r="E685" s="29"/>
      <c r="F685" s="29"/>
      <c r="I685" s="19"/>
      <c r="J685" s="19"/>
      <c r="K685" s="19"/>
      <c r="L685" s="19"/>
      <c r="M685" s="19"/>
      <c r="N685" s="19"/>
      <c r="O685" s="19"/>
      <c r="P685" s="19"/>
      <c r="Q685" s="19"/>
      <c r="R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c r="CZ685" s="19"/>
      <c r="DA685" s="19"/>
      <c r="DB685" s="19"/>
      <c r="DC685" s="19"/>
      <c r="DD685" s="19"/>
      <c r="DE685" s="19"/>
      <c r="DF685" s="19"/>
      <c r="DG685" s="19"/>
      <c r="DH685" s="19"/>
      <c r="DI685" s="19"/>
      <c r="DJ685" s="19"/>
      <c r="DK685" s="19"/>
      <c r="DL685" s="19"/>
      <c r="DM685" s="19"/>
      <c r="DN685" s="19"/>
      <c r="DO685" s="19"/>
      <c r="DP685" s="19"/>
      <c r="DQ685" s="19"/>
      <c r="DR685" s="19"/>
      <c r="DS685" s="19"/>
      <c r="DT685" s="19"/>
      <c r="DU685" s="19"/>
      <c r="DV685" s="19"/>
      <c r="DW685" s="19"/>
      <c r="DX685" s="19"/>
      <c r="DY685" s="19"/>
      <c r="DZ685" s="19"/>
      <c r="EA685" s="19"/>
      <c r="EB685" s="19"/>
      <c r="EC685" s="19"/>
      <c r="ED685" s="19"/>
      <c r="EE685" s="19"/>
      <c r="EF685" s="19"/>
      <c r="EG685" s="19"/>
      <c r="EH685" s="19"/>
      <c r="EI685" s="19"/>
      <c r="EJ685" s="19"/>
      <c r="EK685" s="19"/>
      <c r="EL685" s="19"/>
      <c r="EM685" s="19"/>
      <c r="EN685" s="19"/>
      <c r="EO685" s="19"/>
      <c r="EP685" s="19"/>
      <c r="EQ685" s="19"/>
      <c r="ER685" s="19"/>
      <c r="ES685" s="19"/>
      <c r="ET685" s="19"/>
      <c r="EU685" s="19"/>
      <c r="EV685" s="19"/>
      <c r="EW685" s="19"/>
      <c r="EX685" s="19"/>
      <c r="EY685" s="19"/>
      <c r="EZ685" s="19"/>
      <c r="FA685" s="19"/>
      <c r="FB685" s="19"/>
      <c r="FC685" s="19"/>
      <c r="FD685" s="19"/>
      <c r="FE685" s="19"/>
      <c r="FF685" s="19"/>
      <c r="FG685" s="19"/>
      <c r="FH685" s="19"/>
      <c r="FI685" s="19"/>
      <c r="FJ685" s="19"/>
      <c r="FK685" s="19"/>
      <c r="FL685" s="19"/>
      <c r="FM685" s="19"/>
      <c r="FN685" s="19"/>
      <c r="FO685" s="19"/>
      <c r="FP685" s="19"/>
      <c r="FQ685" s="19"/>
      <c r="FR685" s="19"/>
      <c r="FS685" s="19"/>
      <c r="FT685" s="19"/>
      <c r="FU685" s="19"/>
      <c r="FV685" s="19"/>
      <c r="FW685" s="19"/>
      <c r="FX685" s="19"/>
      <c r="FY685" s="19"/>
      <c r="FZ685" s="19"/>
      <c r="GA685" s="19"/>
      <c r="GB685" s="19"/>
      <c r="GC685" s="19"/>
      <c r="GD685" s="19"/>
      <c r="GE685" s="19"/>
      <c r="GF685" s="19"/>
      <c r="GG685" s="19"/>
      <c r="GH685" s="19"/>
      <c r="GI685" s="19"/>
      <c r="GJ685" s="19"/>
      <c r="GK685" s="19"/>
      <c r="GL685" s="19"/>
      <c r="GM685" s="19"/>
      <c r="GN685" s="19"/>
      <c r="GO685" s="19"/>
      <c r="GP685" s="19"/>
      <c r="GQ685" s="19"/>
      <c r="GR685" s="19"/>
      <c r="GS685" s="19"/>
      <c r="GT685" s="19"/>
      <c r="GU685" s="19"/>
      <c r="GV685" s="19"/>
      <c r="GW685" s="19"/>
      <c r="GX685" s="19"/>
      <c r="GY685" s="19"/>
      <c r="GZ685" s="19"/>
      <c r="HA685" s="19"/>
      <c r="HB685" s="19"/>
      <c r="HC685" s="19"/>
      <c r="HD685" s="19"/>
      <c r="HE685" s="19"/>
      <c r="HF685" s="19"/>
      <c r="HG685" s="19"/>
      <c r="HH685" s="19"/>
      <c r="HI685" s="19"/>
      <c r="HJ685" s="19"/>
      <c r="HK685" s="19"/>
      <c r="HL685" s="19"/>
      <c r="HM685" s="19"/>
      <c r="HN685" s="19"/>
      <c r="HO685" s="19"/>
      <c r="HP685" s="19"/>
      <c r="HQ685" s="19"/>
      <c r="HR685" s="19"/>
      <c r="HS685" s="19"/>
      <c r="HT685" s="19"/>
      <c r="HU685" s="19"/>
      <c r="HV685" s="19"/>
      <c r="HW685" s="19"/>
      <c r="HX685" s="19"/>
      <c r="HY685" s="19"/>
      <c r="HZ685" s="19"/>
      <c r="IA685" s="19"/>
      <c r="IB685" s="19"/>
      <c r="IC685" s="19"/>
      <c r="ID685" s="19"/>
      <c r="IE685" s="19"/>
      <c r="IF685" s="19"/>
      <c r="IG685" s="19"/>
      <c r="IH685" s="19"/>
      <c r="II685" s="19"/>
      <c r="IJ685" s="19"/>
      <c r="IK685" s="19"/>
      <c r="IL685" s="19"/>
      <c r="IM685" s="19"/>
      <c r="IN685" s="19"/>
      <c r="IO685" s="19"/>
      <c r="IP685" s="19"/>
      <c r="IQ685" s="19"/>
      <c r="IR685" s="19"/>
      <c r="IS685" s="19"/>
      <c r="IT685" s="19"/>
      <c r="IU685" s="19"/>
      <c r="IV685" s="19"/>
    </row>
    <row r="686" spans="1:256" s="28" customFormat="1" ht="16.5">
      <c r="A686" s="27"/>
      <c r="B686" s="11"/>
      <c r="C686" s="29"/>
      <c r="D686" s="29"/>
      <c r="E686" s="29"/>
      <c r="F686" s="29"/>
      <c r="I686" s="19"/>
      <c r="J686" s="19"/>
      <c r="K686" s="19"/>
      <c r="L686" s="19"/>
      <c r="M686" s="19"/>
      <c r="N686" s="19"/>
      <c r="O686" s="19"/>
      <c r="P686" s="19"/>
      <c r="Q686" s="19"/>
      <c r="R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c r="CZ686" s="19"/>
      <c r="DA686" s="19"/>
      <c r="DB686" s="19"/>
      <c r="DC686" s="19"/>
      <c r="DD686" s="19"/>
      <c r="DE686" s="19"/>
      <c r="DF686" s="19"/>
      <c r="DG686" s="19"/>
      <c r="DH686" s="19"/>
      <c r="DI686" s="19"/>
      <c r="DJ686" s="19"/>
      <c r="DK686" s="19"/>
      <c r="DL686" s="19"/>
      <c r="DM686" s="19"/>
      <c r="DN686" s="19"/>
      <c r="DO686" s="19"/>
      <c r="DP686" s="19"/>
      <c r="DQ686" s="19"/>
      <c r="DR686" s="19"/>
      <c r="DS686" s="19"/>
      <c r="DT686" s="19"/>
      <c r="DU686" s="19"/>
      <c r="DV686" s="19"/>
      <c r="DW686" s="19"/>
      <c r="DX686" s="19"/>
      <c r="DY686" s="19"/>
      <c r="DZ686" s="19"/>
      <c r="EA686" s="19"/>
      <c r="EB686" s="19"/>
      <c r="EC686" s="19"/>
      <c r="ED686" s="19"/>
      <c r="EE686" s="19"/>
      <c r="EF686" s="19"/>
      <c r="EG686" s="19"/>
      <c r="EH686" s="19"/>
      <c r="EI686" s="19"/>
      <c r="EJ686" s="19"/>
      <c r="EK686" s="19"/>
      <c r="EL686" s="19"/>
      <c r="EM686" s="19"/>
      <c r="EN686" s="19"/>
      <c r="EO686" s="19"/>
      <c r="EP686" s="19"/>
      <c r="EQ686" s="19"/>
      <c r="ER686" s="19"/>
      <c r="ES686" s="19"/>
      <c r="ET686" s="19"/>
      <c r="EU686" s="19"/>
      <c r="EV686" s="19"/>
      <c r="EW686" s="19"/>
      <c r="EX686" s="19"/>
      <c r="EY686" s="19"/>
      <c r="EZ686" s="19"/>
      <c r="FA686" s="19"/>
      <c r="FB686" s="19"/>
      <c r="FC686" s="19"/>
      <c r="FD686" s="19"/>
      <c r="FE686" s="19"/>
      <c r="FF686" s="19"/>
      <c r="FG686" s="19"/>
      <c r="FH686" s="19"/>
      <c r="FI686" s="19"/>
      <c r="FJ686" s="19"/>
      <c r="FK686" s="19"/>
      <c r="FL686" s="19"/>
      <c r="FM686" s="19"/>
      <c r="FN686" s="19"/>
      <c r="FO686" s="19"/>
      <c r="FP686" s="19"/>
      <c r="FQ686" s="19"/>
      <c r="FR686" s="19"/>
      <c r="FS686" s="19"/>
      <c r="FT686" s="19"/>
      <c r="FU686" s="19"/>
      <c r="FV686" s="19"/>
      <c r="FW686" s="19"/>
      <c r="FX686" s="19"/>
      <c r="FY686" s="19"/>
      <c r="FZ686" s="19"/>
      <c r="GA686" s="19"/>
      <c r="GB686" s="19"/>
      <c r="GC686" s="19"/>
      <c r="GD686" s="19"/>
      <c r="GE686" s="19"/>
      <c r="GF686" s="19"/>
      <c r="GG686" s="19"/>
      <c r="GH686" s="19"/>
      <c r="GI686" s="19"/>
      <c r="GJ686" s="19"/>
      <c r="GK686" s="19"/>
      <c r="GL686" s="19"/>
      <c r="GM686" s="19"/>
      <c r="GN686" s="19"/>
      <c r="GO686" s="19"/>
      <c r="GP686" s="19"/>
      <c r="GQ686" s="19"/>
      <c r="GR686" s="19"/>
      <c r="GS686" s="19"/>
      <c r="GT686" s="19"/>
      <c r="GU686" s="19"/>
      <c r="GV686" s="19"/>
      <c r="GW686" s="19"/>
      <c r="GX686" s="19"/>
      <c r="GY686" s="19"/>
      <c r="GZ686" s="19"/>
      <c r="HA686" s="19"/>
      <c r="HB686" s="19"/>
      <c r="HC686" s="19"/>
      <c r="HD686" s="19"/>
      <c r="HE686" s="19"/>
      <c r="HF686" s="19"/>
      <c r="HG686" s="19"/>
      <c r="HH686" s="19"/>
      <c r="HI686" s="19"/>
      <c r="HJ686" s="19"/>
      <c r="HK686" s="19"/>
      <c r="HL686" s="19"/>
      <c r="HM686" s="19"/>
      <c r="HN686" s="19"/>
      <c r="HO686" s="19"/>
      <c r="HP686" s="19"/>
      <c r="HQ686" s="19"/>
      <c r="HR686" s="19"/>
      <c r="HS686" s="19"/>
      <c r="HT686" s="19"/>
      <c r="HU686" s="19"/>
      <c r="HV686" s="19"/>
      <c r="HW686" s="19"/>
      <c r="HX686" s="19"/>
      <c r="HY686" s="19"/>
      <c r="HZ686" s="19"/>
      <c r="IA686" s="19"/>
      <c r="IB686" s="19"/>
      <c r="IC686" s="19"/>
      <c r="ID686" s="19"/>
      <c r="IE686" s="19"/>
      <c r="IF686" s="19"/>
      <c r="IG686" s="19"/>
      <c r="IH686" s="19"/>
      <c r="II686" s="19"/>
      <c r="IJ686" s="19"/>
      <c r="IK686" s="19"/>
      <c r="IL686" s="19"/>
      <c r="IM686" s="19"/>
      <c r="IN686" s="19"/>
      <c r="IO686" s="19"/>
      <c r="IP686" s="19"/>
      <c r="IQ686" s="19"/>
      <c r="IR686" s="19"/>
      <c r="IS686" s="19"/>
      <c r="IT686" s="19"/>
      <c r="IU686" s="19"/>
      <c r="IV686" s="19"/>
    </row>
    <row r="687" spans="1:256" s="28" customFormat="1" ht="16.5">
      <c r="A687" s="27"/>
      <c r="B687" s="11"/>
      <c r="C687" s="29"/>
      <c r="D687" s="29"/>
      <c r="E687" s="29"/>
      <c r="F687" s="29"/>
      <c r="I687" s="19"/>
      <c r="J687" s="19"/>
      <c r="K687" s="19"/>
      <c r="L687" s="19"/>
      <c r="M687" s="19"/>
      <c r="N687" s="19"/>
      <c r="O687" s="19"/>
      <c r="P687" s="19"/>
      <c r="Q687" s="19"/>
      <c r="R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c r="CZ687" s="19"/>
      <c r="DA687" s="19"/>
      <c r="DB687" s="19"/>
      <c r="DC687" s="19"/>
      <c r="DD687" s="19"/>
      <c r="DE687" s="19"/>
      <c r="DF687" s="19"/>
      <c r="DG687" s="19"/>
      <c r="DH687" s="19"/>
      <c r="DI687" s="19"/>
      <c r="DJ687" s="19"/>
      <c r="DK687" s="19"/>
      <c r="DL687" s="19"/>
      <c r="DM687" s="19"/>
      <c r="DN687" s="19"/>
      <c r="DO687" s="19"/>
      <c r="DP687" s="19"/>
      <c r="DQ687" s="19"/>
      <c r="DR687" s="19"/>
      <c r="DS687" s="19"/>
      <c r="DT687" s="19"/>
      <c r="DU687" s="19"/>
      <c r="DV687" s="19"/>
      <c r="DW687" s="19"/>
      <c r="DX687" s="19"/>
      <c r="DY687" s="19"/>
      <c r="DZ687" s="19"/>
      <c r="EA687" s="19"/>
      <c r="EB687" s="19"/>
      <c r="EC687" s="19"/>
      <c r="ED687" s="19"/>
      <c r="EE687" s="19"/>
      <c r="EF687" s="19"/>
      <c r="EG687" s="19"/>
      <c r="EH687" s="19"/>
      <c r="EI687" s="19"/>
      <c r="EJ687" s="19"/>
      <c r="EK687" s="19"/>
      <c r="EL687" s="19"/>
      <c r="EM687" s="19"/>
      <c r="EN687" s="19"/>
      <c r="EO687" s="19"/>
      <c r="EP687" s="19"/>
      <c r="EQ687" s="19"/>
      <c r="ER687" s="19"/>
      <c r="ES687" s="19"/>
      <c r="ET687" s="19"/>
      <c r="EU687" s="19"/>
      <c r="EV687" s="19"/>
      <c r="EW687" s="19"/>
      <c r="EX687" s="19"/>
      <c r="EY687" s="19"/>
      <c r="EZ687" s="19"/>
      <c r="FA687" s="19"/>
      <c r="FB687" s="19"/>
      <c r="FC687" s="19"/>
      <c r="FD687" s="19"/>
      <c r="FE687" s="19"/>
      <c r="FF687" s="19"/>
      <c r="FG687" s="19"/>
      <c r="FH687" s="19"/>
      <c r="FI687" s="19"/>
      <c r="FJ687" s="19"/>
      <c r="FK687" s="19"/>
      <c r="FL687" s="19"/>
      <c r="FM687" s="19"/>
      <c r="FN687" s="19"/>
      <c r="FO687" s="19"/>
      <c r="FP687" s="19"/>
      <c r="FQ687" s="19"/>
      <c r="FR687" s="19"/>
      <c r="FS687" s="19"/>
      <c r="FT687" s="19"/>
      <c r="FU687" s="19"/>
      <c r="FV687" s="19"/>
      <c r="FW687" s="19"/>
      <c r="FX687" s="19"/>
      <c r="FY687" s="19"/>
      <c r="FZ687" s="19"/>
      <c r="GA687" s="19"/>
      <c r="GB687" s="19"/>
      <c r="GC687" s="19"/>
      <c r="GD687" s="19"/>
      <c r="GE687" s="19"/>
      <c r="GF687" s="19"/>
      <c r="GG687" s="19"/>
      <c r="GH687" s="19"/>
      <c r="GI687" s="19"/>
      <c r="GJ687" s="19"/>
      <c r="GK687" s="19"/>
      <c r="GL687" s="19"/>
      <c r="GM687" s="19"/>
      <c r="GN687" s="19"/>
      <c r="GO687" s="19"/>
      <c r="GP687" s="19"/>
      <c r="GQ687" s="19"/>
      <c r="GR687" s="19"/>
      <c r="GS687" s="19"/>
      <c r="GT687" s="19"/>
      <c r="GU687" s="19"/>
      <c r="GV687" s="19"/>
      <c r="GW687" s="19"/>
      <c r="GX687" s="19"/>
      <c r="GY687" s="19"/>
      <c r="GZ687" s="19"/>
      <c r="HA687" s="19"/>
      <c r="HB687" s="19"/>
      <c r="HC687" s="19"/>
      <c r="HD687" s="19"/>
      <c r="HE687" s="19"/>
      <c r="HF687" s="19"/>
      <c r="HG687" s="19"/>
      <c r="HH687" s="19"/>
      <c r="HI687" s="19"/>
      <c r="HJ687" s="19"/>
      <c r="HK687" s="19"/>
      <c r="HL687" s="19"/>
      <c r="HM687" s="19"/>
      <c r="HN687" s="19"/>
      <c r="HO687" s="19"/>
      <c r="HP687" s="19"/>
      <c r="HQ687" s="19"/>
      <c r="HR687" s="19"/>
      <c r="HS687" s="19"/>
      <c r="HT687" s="19"/>
      <c r="HU687" s="19"/>
      <c r="HV687" s="19"/>
      <c r="HW687" s="19"/>
      <c r="HX687" s="19"/>
      <c r="HY687" s="19"/>
      <c r="HZ687" s="19"/>
      <c r="IA687" s="19"/>
      <c r="IB687" s="19"/>
      <c r="IC687" s="19"/>
      <c r="ID687" s="19"/>
      <c r="IE687" s="19"/>
      <c r="IF687" s="19"/>
      <c r="IG687" s="19"/>
      <c r="IH687" s="19"/>
      <c r="II687" s="19"/>
      <c r="IJ687" s="19"/>
      <c r="IK687" s="19"/>
      <c r="IL687" s="19"/>
      <c r="IM687" s="19"/>
      <c r="IN687" s="19"/>
      <c r="IO687" s="19"/>
      <c r="IP687" s="19"/>
      <c r="IQ687" s="19"/>
      <c r="IR687" s="19"/>
      <c r="IS687" s="19"/>
      <c r="IT687" s="19"/>
      <c r="IU687" s="19"/>
      <c r="IV687" s="19"/>
    </row>
    <row r="688" spans="1:256" s="28" customFormat="1" ht="16.5">
      <c r="A688" s="27"/>
      <c r="B688" s="11"/>
      <c r="C688" s="29"/>
      <c r="D688" s="29"/>
      <c r="E688" s="29"/>
      <c r="F688" s="29"/>
      <c r="I688" s="19"/>
      <c r="J688" s="19"/>
      <c r="K688" s="19"/>
      <c r="L688" s="19"/>
      <c r="M688" s="19"/>
      <c r="N688" s="19"/>
      <c r="O688" s="19"/>
      <c r="P688" s="19"/>
      <c r="Q688" s="19"/>
      <c r="R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c r="CZ688" s="19"/>
      <c r="DA688" s="19"/>
      <c r="DB688" s="19"/>
      <c r="DC688" s="19"/>
      <c r="DD688" s="19"/>
      <c r="DE688" s="19"/>
      <c r="DF688" s="19"/>
      <c r="DG688" s="19"/>
      <c r="DH688" s="19"/>
      <c r="DI688" s="19"/>
      <c r="DJ688" s="19"/>
      <c r="DK688" s="19"/>
      <c r="DL688" s="19"/>
      <c r="DM688" s="19"/>
      <c r="DN688" s="19"/>
      <c r="DO688" s="19"/>
      <c r="DP688" s="19"/>
      <c r="DQ688" s="19"/>
      <c r="DR688" s="19"/>
      <c r="DS688" s="19"/>
      <c r="DT688" s="19"/>
      <c r="DU688" s="19"/>
      <c r="DV688" s="19"/>
      <c r="DW688" s="19"/>
      <c r="DX688" s="19"/>
      <c r="DY688" s="19"/>
      <c r="DZ688" s="19"/>
      <c r="EA688" s="19"/>
      <c r="EB688" s="19"/>
      <c r="EC688" s="19"/>
      <c r="ED688" s="19"/>
      <c r="EE688" s="19"/>
      <c r="EF688" s="19"/>
      <c r="EG688" s="19"/>
      <c r="EH688" s="19"/>
      <c r="EI688" s="19"/>
      <c r="EJ688" s="19"/>
      <c r="EK688" s="19"/>
      <c r="EL688" s="19"/>
      <c r="EM688" s="19"/>
      <c r="EN688" s="19"/>
      <c r="EO688" s="19"/>
      <c r="EP688" s="19"/>
      <c r="EQ688" s="19"/>
      <c r="ER688" s="19"/>
      <c r="ES688" s="19"/>
      <c r="ET688" s="19"/>
      <c r="EU688" s="19"/>
      <c r="EV688" s="19"/>
      <c r="EW688" s="19"/>
      <c r="EX688" s="19"/>
      <c r="EY688" s="19"/>
      <c r="EZ688" s="19"/>
      <c r="FA688" s="19"/>
      <c r="FB688" s="19"/>
      <c r="FC688" s="19"/>
      <c r="FD688" s="19"/>
      <c r="FE688" s="19"/>
      <c r="FF688" s="19"/>
      <c r="FG688" s="19"/>
      <c r="FH688" s="19"/>
      <c r="FI688" s="19"/>
      <c r="FJ688" s="19"/>
      <c r="FK688" s="19"/>
      <c r="FL688" s="19"/>
      <c r="FM688" s="19"/>
      <c r="FN688" s="19"/>
      <c r="FO688" s="19"/>
      <c r="FP688" s="19"/>
      <c r="FQ688" s="19"/>
      <c r="FR688" s="19"/>
      <c r="FS688" s="19"/>
      <c r="FT688" s="19"/>
      <c r="FU688" s="19"/>
      <c r="FV688" s="19"/>
      <c r="FW688" s="19"/>
      <c r="FX688" s="19"/>
      <c r="FY688" s="19"/>
      <c r="FZ688" s="19"/>
      <c r="GA688" s="19"/>
      <c r="GB688" s="19"/>
      <c r="GC688" s="19"/>
      <c r="GD688" s="19"/>
      <c r="GE688" s="19"/>
      <c r="GF688" s="19"/>
      <c r="GG688" s="19"/>
      <c r="GH688" s="19"/>
      <c r="GI688" s="19"/>
      <c r="GJ688" s="19"/>
      <c r="GK688" s="19"/>
      <c r="GL688" s="19"/>
      <c r="GM688" s="19"/>
      <c r="GN688" s="19"/>
      <c r="GO688" s="19"/>
      <c r="GP688" s="19"/>
      <c r="GQ688" s="19"/>
      <c r="GR688" s="19"/>
      <c r="GS688" s="19"/>
      <c r="GT688" s="19"/>
      <c r="GU688" s="19"/>
      <c r="GV688" s="19"/>
      <c r="GW688" s="19"/>
      <c r="GX688" s="19"/>
      <c r="GY688" s="19"/>
      <c r="GZ688" s="19"/>
      <c r="HA688" s="19"/>
      <c r="HB688" s="19"/>
      <c r="HC688" s="19"/>
      <c r="HD688" s="19"/>
      <c r="HE688" s="19"/>
      <c r="HF688" s="19"/>
      <c r="HG688" s="19"/>
      <c r="HH688" s="19"/>
      <c r="HI688" s="19"/>
      <c r="HJ688" s="19"/>
      <c r="HK688" s="19"/>
      <c r="HL688" s="19"/>
      <c r="HM688" s="19"/>
      <c r="HN688" s="19"/>
      <c r="HO688" s="19"/>
      <c r="HP688" s="19"/>
      <c r="HQ688" s="19"/>
      <c r="HR688" s="19"/>
      <c r="HS688" s="19"/>
      <c r="HT688" s="19"/>
      <c r="HU688" s="19"/>
      <c r="HV688" s="19"/>
      <c r="HW688" s="19"/>
      <c r="HX688" s="19"/>
      <c r="HY688" s="19"/>
      <c r="HZ688" s="19"/>
      <c r="IA688" s="19"/>
      <c r="IB688" s="19"/>
      <c r="IC688" s="19"/>
      <c r="ID688" s="19"/>
      <c r="IE688" s="19"/>
      <c r="IF688" s="19"/>
      <c r="IG688" s="19"/>
      <c r="IH688" s="19"/>
      <c r="II688" s="19"/>
      <c r="IJ688" s="19"/>
      <c r="IK688" s="19"/>
      <c r="IL688" s="19"/>
      <c r="IM688" s="19"/>
      <c r="IN688" s="19"/>
      <c r="IO688" s="19"/>
      <c r="IP688" s="19"/>
      <c r="IQ688" s="19"/>
      <c r="IR688" s="19"/>
      <c r="IS688" s="19"/>
      <c r="IT688" s="19"/>
      <c r="IU688" s="19"/>
      <c r="IV688" s="19"/>
    </row>
    <row r="689" spans="1:256" s="28" customFormat="1" ht="16.5">
      <c r="A689" s="27"/>
      <c r="B689" s="11"/>
      <c r="C689" s="29"/>
      <c r="D689" s="29"/>
      <c r="E689" s="29"/>
      <c r="F689" s="29"/>
      <c r="I689" s="19"/>
      <c r="J689" s="19"/>
      <c r="K689" s="19"/>
      <c r="L689" s="19"/>
      <c r="M689" s="19"/>
      <c r="N689" s="19"/>
      <c r="O689" s="19"/>
      <c r="P689" s="19"/>
      <c r="Q689" s="19"/>
      <c r="R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c r="CZ689" s="19"/>
      <c r="DA689" s="19"/>
      <c r="DB689" s="19"/>
      <c r="DC689" s="19"/>
      <c r="DD689" s="19"/>
      <c r="DE689" s="19"/>
      <c r="DF689" s="19"/>
      <c r="DG689" s="19"/>
      <c r="DH689" s="19"/>
      <c r="DI689" s="19"/>
      <c r="DJ689" s="19"/>
      <c r="DK689" s="19"/>
      <c r="DL689" s="19"/>
      <c r="DM689" s="19"/>
      <c r="DN689" s="19"/>
      <c r="DO689" s="19"/>
      <c r="DP689" s="19"/>
      <c r="DQ689" s="19"/>
      <c r="DR689" s="19"/>
      <c r="DS689" s="19"/>
      <c r="DT689" s="19"/>
      <c r="DU689" s="19"/>
      <c r="DV689" s="19"/>
      <c r="DW689" s="19"/>
      <c r="DX689" s="19"/>
      <c r="DY689" s="19"/>
      <c r="DZ689" s="19"/>
      <c r="EA689" s="19"/>
      <c r="EB689" s="19"/>
      <c r="EC689" s="19"/>
      <c r="ED689" s="19"/>
      <c r="EE689" s="19"/>
      <c r="EF689" s="19"/>
      <c r="EG689" s="19"/>
      <c r="EH689" s="19"/>
      <c r="EI689" s="19"/>
      <c r="EJ689" s="19"/>
      <c r="EK689" s="19"/>
      <c r="EL689" s="19"/>
      <c r="EM689" s="19"/>
      <c r="EN689" s="19"/>
      <c r="EO689" s="19"/>
      <c r="EP689" s="19"/>
      <c r="EQ689" s="19"/>
      <c r="ER689" s="19"/>
      <c r="ES689" s="19"/>
      <c r="ET689" s="19"/>
      <c r="EU689" s="19"/>
      <c r="EV689" s="19"/>
      <c r="EW689" s="19"/>
      <c r="EX689" s="19"/>
      <c r="EY689" s="19"/>
      <c r="EZ689" s="19"/>
      <c r="FA689" s="19"/>
      <c r="FB689" s="19"/>
      <c r="FC689" s="19"/>
      <c r="FD689" s="19"/>
      <c r="FE689" s="19"/>
      <c r="FF689" s="19"/>
      <c r="FG689" s="19"/>
      <c r="FH689" s="19"/>
      <c r="FI689" s="19"/>
      <c r="FJ689" s="19"/>
      <c r="FK689" s="19"/>
      <c r="FL689" s="19"/>
      <c r="FM689" s="19"/>
      <c r="FN689" s="19"/>
      <c r="FO689" s="19"/>
      <c r="FP689" s="19"/>
      <c r="FQ689" s="19"/>
      <c r="FR689" s="19"/>
      <c r="FS689" s="19"/>
      <c r="FT689" s="19"/>
      <c r="FU689" s="19"/>
      <c r="FV689" s="19"/>
      <c r="FW689" s="19"/>
      <c r="FX689" s="19"/>
      <c r="FY689" s="19"/>
      <c r="FZ689" s="19"/>
      <c r="GA689" s="19"/>
      <c r="GB689" s="19"/>
      <c r="GC689" s="19"/>
      <c r="GD689" s="19"/>
      <c r="GE689" s="19"/>
      <c r="GF689" s="19"/>
      <c r="GG689" s="19"/>
      <c r="GH689" s="19"/>
      <c r="GI689" s="19"/>
      <c r="GJ689" s="19"/>
      <c r="GK689" s="19"/>
      <c r="GL689" s="19"/>
      <c r="GM689" s="19"/>
      <c r="GN689" s="19"/>
      <c r="GO689" s="19"/>
      <c r="GP689" s="19"/>
      <c r="GQ689" s="19"/>
      <c r="GR689" s="19"/>
      <c r="GS689" s="19"/>
      <c r="GT689" s="19"/>
      <c r="GU689" s="19"/>
      <c r="GV689" s="19"/>
      <c r="GW689" s="19"/>
      <c r="GX689" s="19"/>
      <c r="GY689" s="19"/>
      <c r="GZ689" s="19"/>
      <c r="HA689" s="19"/>
      <c r="HB689" s="19"/>
      <c r="HC689" s="19"/>
      <c r="HD689" s="19"/>
      <c r="HE689" s="19"/>
      <c r="HF689" s="19"/>
      <c r="HG689" s="19"/>
      <c r="HH689" s="19"/>
      <c r="HI689" s="19"/>
      <c r="HJ689" s="19"/>
      <c r="HK689" s="19"/>
      <c r="HL689" s="19"/>
      <c r="HM689" s="19"/>
      <c r="HN689" s="19"/>
      <c r="HO689" s="19"/>
      <c r="HP689" s="19"/>
      <c r="HQ689" s="19"/>
      <c r="HR689" s="19"/>
      <c r="HS689" s="19"/>
      <c r="HT689" s="19"/>
      <c r="HU689" s="19"/>
      <c r="HV689" s="19"/>
      <c r="HW689" s="19"/>
      <c r="HX689" s="19"/>
      <c r="HY689" s="19"/>
      <c r="HZ689" s="19"/>
      <c r="IA689" s="19"/>
      <c r="IB689" s="19"/>
      <c r="IC689" s="19"/>
      <c r="ID689" s="19"/>
      <c r="IE689" s="19"/>
      <c r="IF689" s="19"/>
      <c r="IG689" s="19"/>
      <c r="IH689" s="19"/>
      <c r="II689" s="19"/>
      <c r="IJ689" s="19"/>
      <c r="IK689" s="19"/>
      <c r="IL689" s="19"/>
      <c r="IM689" s="19"/>
      <c r="IN689" s="19"/>
      <c r="IO689" s="19"/>
      <c r="IP689" s="19"/>
      <c r="IQ689" s="19"/>
      <c r="IR689" s="19"/>
      <c r="IS689" s="19"/>
      <c r="IT689" s="19"/>
      <c r="IU689" s="19"/>
      <c r="IV689" s="19"/>
    </row>
  </sheetData>
  <sheetProtection/>
  <mergeCells count="36">
    <mergeCell ref="B355:S355"/>
    <mergeCell ref="M12:M14"/>
    <mergeCell ref="N12:N14"/>
    <mergeCell ref="O12:O14"/>
    <mergeCell ref="P12:P14"/>
    <mergeCell ref="Q12:Q14"/>
    <mergeCell ref="R12:R14"/>
    <mergeCell ref="S10:S14"/>
    <mergeCell ref="I12:I14"/>
    <mergeCell ref="J12:J14"/>
    <mergeCell ref="A1:S1"/>
    <mergeCell ref="A4:S4"/>
    <mergeCell ref="A3:S3"/>
    <mergeCell ref="H13:H14"/>
    <mergeCell ref="Q10:R11"/>
    <mergeCell ref="F10:H11"/>
    <mergeCell ref="A5:S5"/>
    <mergeCell ref="A8:S8"/>
    <mergeCell ref="A2:S2"/>
    <mergeCell ref="A6:S6"/>
    <mergeCell ref="A9:S9"/>
    <mergeCell ref="A10:A14"/>
    <mergeCell ref="O10:P11"/>
    <mergeCell ref="G13:G14"/>
    <mergeCell ref="D10:D14"/>
    <mergeCell ref="F12:F14"/>
    <mergeCell ref="A7:S7"/>
    <mergeCell ref="E10:E14"/>
    <mergeCell ref="B10:B14"/>
    <mergeCell ref="M10:N11"/>
    <mergeCell ref="I10:J11"/>
    <mergeCell ref="K10:L11"/>
    <mergeCell ref="G12:H12"/>
    <mergeCell ref="C10:C14"/>
    <mergeCell ref="K12:K14"/>
    <mergeCell ref="L12:L14"/>
  </mergeCells>
  <printOptions horizontalCentered="1"/>
  <pageMargins left="0" right="0" top="0.49" bottom="0.36" header="0.3" footer="0.2"/>
  <pageSetup horizontalDpi="600" verticalDpi="600" orientation="landscape" paperSize="9" scale="55" r:id="rId3"/>
  <headerFooter alignWithMargins="0">
    <oddFooter>&amp;C&amp;"Times New Roman,Regular"Trang &amp;P/&amp;N</oddFooter>
  </headerFooter>
  <legacyDrawing r:id="rId2"/>
</worksheet>
</file>

<file path=xl/worksheets/sheet4.xml><?xml version="1.0" encoding="utf-8"?>
<worksheet xmlns="http://schemas.openxmlformats.org/spreadsheetml/2006/main" xmlns:r="http://schemas.openxmlformats.org/officeDocument/2006/relationships">
  <dimension ref="A1:IV678"/>
  <sheetViews>
    <sheetView zoomScale="70" zoomScaleNormal="70" workbookViewId="0" topLeftCell="A17">
      <selection activeCell="A8" sqref="A8:S8"/>
    </sheetView>
  </sheetViews>
  <sheetFormatPr defaultColWidth="9.125" defaultRowHeight="14.25"/>
  <cols>
    <col min="1" max="1" width="6.375" style="27" customWidth="1"/>
    <col min="2" max="2" width="32.00390625" style="11" customWidth="1"/>
    <col min="3" max="3" width="12.125" style="29" customWidth="1"/>
    <col min="4" max="4" width="16.875" style="29" customWidth="1"/>
    <col min="5" max="5" width="12.125" style="29" customWidth="1"/>
    <col min="6" max="6" width="13.125" style="29" customWidth="1"/>
    <col min="7" max="7" width="13.375" style="28" customWidth="1"/>
    <col min="8" max="8" width="13.125" style="28" customWidth="1"/>
    <col min="9" max="19" width="12.125" style="28" customWidth="1"/>
    <col min="20" max="20" width="9.375" style="28" hidden="1" customWidth="1"/>
    <col min="21" max="21" width="10.375" style="28" hidden="1" customWidth="1"/>
    <col min="22" max="22" width="9.625" style="28" hidden="1" customWidth="1"/>
    <col min="23" max="247" width="9.125" style="19" customWidth="1"/>
    <col min="248" max="248" width="6.375" style="19" customWidth="1"/>
    <col min="249" max="249" width="26.375" style="19" customWidth="1"/>
    <col min="250" max="250" width="8.625" style="19" customWidth="1"/>
    <col min="251" max="251" width="8.375" style="19" customWidth="1"/>
    <col min="252" max="252" width="9.00390625" style="19" customWidth="1"/>
    <col min="253" max="253" width="12.375" style="19" customWidth="1"/>
    <col min="254" max="254" width="10.375" style="19" customWidth="1"/>
    <col min="255" max="255" width="11.00390625" style="19" customWidth="1"/>
    <col min="256" max="16384" width="12.375" style="19" customWidth="1"/>
  </cols>
  <sheetData>
    <row r="1" spans="1:19" ht="18.75">
      <c r="A1" s="333" t="s">
        <v>1016</v>
      </c>
      <c r="B1" s="333"/>
      <c r="C1" s="333"/>
      <c r="D1" s="333"/>
      <c r="E1" s="333"/>
      <c r="F1" s="333"/>
      <c r="G1" s="333"/>
      <c r="H1" s="333"/>
      <c r="I1" s="333"/>
      <c r="J1" s="333"/>
      <c r="K1" s="333"/>
      <c r="L1" s="333"/>
      <c r="M1" s="333"/>
      <c r="N1" s="333"/>
      <c r="O1" s="333"/>
      <c r="P1" s="333"/>
      <c r="Q1" s="333"/>
      <c r="R1" s="333"/>
      <c r="S1" s="333"/>
    </row>
    <row r="2" spans="1:22" s="11" customFormat="1" ht="16.5">
      <c r="A2" s="337" t="s">
        <v>1015</v>
      </c>
      <c r="B2" s="337"/>
      <c r="C2" s="337"/>
      <c r="D2" s="337"/>
      <c r="E2" s="337"/>
      <c r="F2" s="337"/>
      <c r="G2" s="337"/>
      <c r="H2" s="337"/>
      <c r="I2" s="337"/>
      <c r="J2" s="337"/>
      <c r="K2" s="337"/>
      <c r="L2" s="337"/>
      <c r="M2" s="337"/>
      <c r="N2" s="337"/>
      <c r="O2" s="337"/>
      <c r="P2" s="337"/>
      <c r="Q2" s="337"/>
      <c r="R2" s="337"/>
      <c r="S2" s="337"/>
      <c r="T2" s="10"/>
      <c r="U2" s="10"/>
      <c r="V2" s="10"/>
    </row>
    <row r="3" spans="1:22" s="11" customFormat="1" ht="16.5">
      <c r="A3" s="337" t="s">
        <v>1238</v>
      </c>
      <c r="B3" s="337"/>
      <c r="C3" s="337"/>
      <c r="D3" s="337"/>
      <c r="E3" s="337"/>
      <c r="F3" s="337"/>
      <c r="G3" s="337"/>
      <c r="H3" s="337"/>
      <c r="I3" s="337"/>
      <c r="J3" s="337"/>
      <c r="K3" s="337"/>
      <c r="L3" s="337"/>
      <c r="M3" s="337"/>
      <c r="N3" s="337"/>
      <c r="O3" s="337"/>
      <c r="P3" s="337"/>
      <c r="Q3" s="337"/>
      <c r="R3" s="337"/>
      <c r="S3" s="337"/>
      <c r="T3" s="10"/>
      <c r="U3" s="10"/>
      <c r="V3" s="10"/>
    </row>
    <row r="4" spans="1:22" s="11" customFormat="1" ht="16.5" customHeight="1" hidden="1">
      <c r="A4" s="331" t="s">
        <v>1022</v>
      </c>
      <c r="B4" s="331"/>
      <c r="C4" s="331"/>
      <c r="D4" s="331"/>
      <c r="E4" s="331"/>
      <c r="F4" s="331"/>
      <c r="G4" s="331"/>
      <c r="H4" s="331"/>
      <c r="I4" s="331"/>
      <c r="J4" s="331"/>
      <c r="K4" s="331"/>
      <c r="L4" s="331"/>
      <c r="M4" s="331"/>
      <c r="N4" s="331"/>
      <c r="O4" s="331"/>
      <c r="P4" s="331"/>
      <c r="Q4" s="331"/>
      <c r="R4" s="331"/>
      <c r="S4" s="331"/>
      <c r="T4" s="12"/>
      <c r="U4" s="12"/>
      <c r="V4" s="12"/>
    </row>
    <row r="5" spans="1:22" s="11" customFormat="1" ht="16.5" customHeight="1" hidden="1">
      <c r="A5" s="331" t="s">
        <v>1018</v>
      </c>
      <c r="B5" s="331"/>
      <c r="C5" s="331"/>
      <c r="D5" s="331"/>
      <c r="E5" s="331"/>
      <c r="F5" s="331"/>
      <c r="G5" s="331"/>
      <c r="H5" s="331"/>
      <c r="I5" s="331"/>
      <c r="J5" s="331"/>
      <c r="K5" s="331"/>
      <c r="L5" s="331"/>
      <c r="M5" s="331"/>
      <c r="N5" s="331"/>
      <c r="O5" s="331"/>
      <c r="P5" s="331"/>
      <c r="Q5" s="331"/>
      <c r="R5" s="331"/>
      <c r="S5" s="331"/>
      <c r="T5" s="12"/>
      <c r="U5" s="12"/>
      <c r="V5" s="12"/>
    </row>
    <row r="6" spans="1:22" s="11" customFormat="1" ht="16.5" customHeight="1" hidden="1">
      <c r="A6" s="331" t="s">
        <v>1021</v>
      </c>
      <c r="B6" s="331"/>
      <c r="C6" s="331"/>
      <c r="D6" s="331"/>
      <c r="E6" s="331"/>
      <c r="F6" s="331"/>
      <c r="G6" s="331"/>
      <c r="H6" s="331"/>
      <c r="I6" s="331"/>
      <c r="J6" s="331"/>
      <c r="K6" s="331"/>
      <c r="L6" s="331"/>
      <c r="M6" s="331"/>
      <c r="N6" s="331"/>
      <c r="O6" s="331"/>
      <c r="P6" s="331"/>
      <c r="Q6" s="331"/>
      <c r="R6" s="331"/>
      <c r="S6" s="331"/>
      <c r="T6" s="12"/>
      <c r="U6" s="12"/>
      <c r="V6" s="12"/>
    </row>
    <row r="7" spans="1:256" s="301" customFormat="1" ht="16.5" customHeight="1" hidden="1">
      <c r="A7" s="331" t="s">
        <v>1012</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c r="FZ7" s="331"/>
      <c r="GA7" s="331"/>
      <c r="GB7" s="331"/>
      <c r="GC7" s="331"/>
      <c r="GD7" s="331"/>
      <c r="GE7" s="331"/>
      <c r="GF7" s="331"/>
      <c r="GG7" s="331"/>
      <c r="GH7" s="331"/>
      <c r="GI7" s="331"/>
      <c r="GJ7" s="331"/>
      <c r="GK7" s="331"/>
      <c r="GL7" s="331"/>
      <c r="GM7" s="331"/>
      <c r="GN7" s="331"/>
      <c r="GO7" s="331"/>
      <c r="GP7" s="331"/>
      <c r="GQ7" s="331"/>
      <c r="GR7" s="331"/>
      <c r="GS7" s="331"/>
      <c r="GT7" s="331"/>
      <c r="GU7" s="331"/>
      <c r="GV7" s="331"/>
      <c r="GW7" s="331"/>
      <c r="GX7" s="331"/>
      <c r="GY7" s="331"/>
      <c r="GZ7" s="331"/>
      <c r="HA7" s="331"/>
      <c r="HB7" s="331"/>
      <c r="HC7" s="331"/>
      <c r="HD7" s="331"/>
      <c r="HE7" s="331"/>
      <c r="HF7" s="331"/>
      <c r="HG7" s="331"/>
      <c r="HH7" s="331"/>
      <c r="HI7" s="331"/>
      <c r="HJ7" s="331"/>
      <c r="HK7" s="331"/>
      <c r="HL7" s="331"/>
      <c r="HM7" s="331"/>
      <c r="HN7" s="331"/>
      <c r="HO7" s="331"/>
      <c r="HP7" s="331"/>
      <c r="HQ7" s="331"/>
      <c r="HR7" s="331"/>
      <c r="HS7" s="331"/>
      <c r="HT7" s="331"/>
      <c r="HU7" s="331"/>
      <c r="HV7" s="331"/>
      <c r="HW7" s="331"/>
      <c r="HX7" s="331"/>
      <c r="HY7" s="331"/>
      <c r="HZ7" s="331"/>
      <c r="IA7" s="331"/>
      <c r="IB7" s="331"/>
      <c r="IC7" s="331"/>
      <c r="ID7" s="331"/>
      <c r="IE7" s="331"/>
      <c r="IF7" s="331"/>
      <c r="IG7" s="331"/>
      <c r="IH7" s="331"/>
      <c r="II7" s="331"/>
      <c r="IJ7" s="331"/>
      <c r="IK7" s="331"/>
      <c r="IL7" s="331"/>
      <c r="IM7" s="331"/>
      <c r="IN7" s="331"/>
      <c r="IO7" s="331"/>
      <c r="IP7" s="331"/>
      <c r="IQ7" s="331"/>
      <c r="IR7" s="331"/>
      <c r="IS7" s="331"/>
      <c r="IT7" s="331"/>
      <c r="IU7" s="331"/>
      <c r="IV7" s="331"/>
    </row>
    <row r="8" spans="1:256" s="11" customFormat="1" ht="16.5">
      <c r="A8" s="331" t="s">
        <v>1181</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c r="FZ8" s="331"/>
      <c r="GA8" s="331"/>
      <c r="GB8" s="331"/>
      <c r="GC8" s="331"/>
      <c r="GD8" s="331"/>
      <c r="GE8" s="331"/>
      <c r="GF8" s="331"/>
      <c r="GG8" s="331"/>
      <c r="GH8" s="331"/>
      <c r="GI8" s="331"/>
      <c r="GJ8" s="331"/>
      <c r="GK8" s="331"/>
      <c r="GL8" s="331"/>
      <c r="GM8" s="331"/>
      <c r="GN8" s="331"/>
      <c r="GO8" s="331"/>
      <c r="GP8" s="331"/>
      <c r="GQ8" s="331"/>
      <c r="GR8" s="331"/>
      <c r="GS8" s="331"/>
      <c r="GT8" s="331"/>
      <c r="GU8" s="331"/>
      <c r="GV8" s="331"/>
      <c r="GW8" s="331"/>
      <c r="GX8" s="331"/>
      <c r="GY8" s="331"/>
      <c r="GZ8" s="331"/>
      <c r="HA8" s="331"/>
      <c r="HB8" s="331"/>
      <c r="HC8" s="331"/>
      <c r="HD8" s="331"/>
      <c r="HE8" s="331"/>
      <c r="HF8" s="331"/>
      <c r="HG8" s="331"/>
      <c r="HH8" s="331"/>
      <c r="HI8" s="331"/>
      <c r="HJ8" s="331"/>
      <c r="HK8" s="331"/>
      <c r="HL8" s="331"/>
      <c r="HM8" s="331"/>
      <c r="HN8" s="331"/>
      <c r="HO8" s="331"/>
      <c r="HP8" s="331"/>
      <c r="HQ8" s="331"/>
      <c r="HR8" s="331"/>
      <c r="HS8" s="331"/>
      <c r="HT8" s="331"/>
      <c r="HU8" s="331"/>
      <c r="HV8" s="331"/>
      <c r="HW8" s="331"/>
      <c r="HX8" s="331"/>
      <c r="HY8" s="331"/>
      <c r="HZ8" s="331"/>
      <c r="IA8" s="331"/>
      <c r="IB8" s="331"/>
      <c r="IC8" s="331"/>
      <c r="ID8" s="331"/>
      <c r="IE8" s="331"/>
      <c r="IF8" s="331"/>
      <c r="IG8" s="331"/>
      <c r="IH8" s="331"/>
      <c r="II8" s="331"/>
      <c r="IJ8" s="331"/>
      <c r="IK8" s="331"/>
      <c r="IL8" s="331"/>
      <c r="IM8" s="331"/>
      <c r="IN8" s="331"/>
      <c r="IO8" s="331"/>
      <c r="IP8" s="331"/>
      <c r="IQ8" s="331"/>
      <c r="IR8" s="331"/>
      <c r="IS8" s="331"/>
      <c r="IT8" s="331"/>
      <c r="IU8" s="331"/>
      <c r="IV8" s="331"/>
    </row>
    <row r="9" spans="1:22" s="11" customFormat="1" ht="16.5">
      <c r="A9" s="332" t="s">
        <v>404</v>
      </c>
      <c r="B9" s="332"/>
      <c r="C9" s="332"/>
      <c r="D9" s="332"/>
      <c r="E9" s="332"/>
      <c r="F9" s="332"/>
      <c r="G9" s="332"/>
      <c r="H9" s="332"/>
      <c r="I9" s="332"/>
      <c r="J9" s="332"/>
      <c r="K9" s="332"/>
      <c r="L9" s="332"/>
      <c r="M9" s="332"/>
      <c r="N9" s="332"/>
      <c r="O9" s="332"/>
      <c r="P9" s="332"/>
      <c r="Q9" s="332"/>
      <c r="R9" s="332"/>
      <c r="S9" s="332"/>
      <c r="T9" s="13"/>
      <c r="U9" s="13"/>
      <c r="V9" s="13"/>
    </row>
    <row r="10" spans="1:22" s="11" customFormat="1" ht="27" customHeight="1">
      <c r="A10" s="328" t="s">
        <v>405</v>
      </c>
      <c r="B10" s="328" t="s">
        <v>406</v>
      </c>
      <c r="C10" s="328" t="s">
        <v>407</v>
      </c>
      <c r="D10" s="328" t="s">
        <v>408</v>
      </c>
      <c r="E10" s="328" t="s">
        <v>409</v>
      </c>
      <c r="F10" s="328" t="s">
        <v>410</v>
      </c>
      <c r="G10" s="328"/>
      <c r="H10" s="328"/>
      <c r="I10" s="328" t="s">
        <v>586</v>
      </c>
      <c r="J10" s="328"/>
      <c r="K10" s="328" t="s">
        <v>411</v>
      </c>
      <c r="L10" s="328"/>
      <c r="M10" s="328" t="s">
        <v>388</v>
      </c>
      <c r="N10" s="328"/>
      <c r="O10" s="328" t="s">
        <v>412</v>
      </c>
      <c r="P10" s="328"/>
      <c r="Q10" s="328" t="s">
        <v>389</v>
      </c>
      <c r="R10" s="328"/>
      <c r="S10" s="328" t="s">
        <v>413</v>
      </c>
      <c r="T10" s="14"/>
      <c r="U10" s="14"/>
      <c r="V10" s="14"/>
    </row>
    <row r="11" spans="1:22" s="11" customFormat="1" ht="35.25" customHeight="1">
      <c r="A11" s="329"/>
      <c r="B11" s="329"/>
      <c r="C11" s="329"/>
      <c r="D11" s="329"/>
      <c r="E11" s="329"/>
      <c r="F11" s="329"/>
      <c r="G11" s="329"/>
      <c r="H11" s="329"/>
      <c r="I11" s="329"/>
      <c r="J11" s="329"/>
      <c r="K11" s="329"/>
      <c r="L11" s="329"/>
      <c r="M11" s="329"/>
      <c r="N11" s="329"/>
      <c r="O11" s="329"/>
      <c r="P11" s="329"/>
      <c r="Q11" s="329"/>
      <c r="R11" s="329"/>
      <c r="S11" s="329"/>
      <c r="T11" s="14"/>
      <c r="U11" s="14"/>
      <c r="V11" s="14"/>
    </row>
    <row r="12" spans="1:19" s="15" customFormat="1" ht="16.5">
      <c r="A12" s="329"/>
      <c r="B12" s="329"/>
      <c r="C12" s="329"/>
      <c r="D12" s="329"/>
      <c r="E12" s="329"/>
      <c r="F12" s="329" t="s">
        <v>414</v>
      </c>
      <c r="G12" s="329" t="s">
        <v>415</v>
      </c>
      <c r="H12" s="329"/>
      <c r="I12" s="329" t="s">
        <v>416</v>
      </c>
      <c r="J12" s="329" t="s">
        <v>417</v>
      </c>
      <c r="K12" s="329" t="s">
        <v>416</v>
      </c>
      <c r="L12" s="329" t="s">
        <v>417</v>
      </c>
      <c r="M12" s="329" t="s">
        <v>416</v>
      </c>
      <c r="N12" s="329" t="s">
        <v>417</v>
      </c>
      <c r="O12" s="329" t="s">
        <v>416</v>
      </c>
      <c r="P12" s="329" t="s">
        <v>417</v>
      </c>
      <c r="Q12" s="329" t="s">
        <v>416</v>
      </c>
      <c r="R12" s="329" t="s">
        <v>417</v>
      </c>
      <c r="S12" s="329"/>
    </row>
    <row r="13" spans="1:19" s="15" customFormat="1" ht="16.5">
      <c r="A13" s="329"/>
      <c r="B13" s="329"/>
      <c r="C13" s="329"/>
      <c r="D13" s="329"/>
      <c r="E13" s="329"/>
      <c r="F13" s="329"/>
      <c r="G13" s="329" t="s">
        <v>416</v>
      </c>
      <c r="H13" s="329" t="s">
        <v>417</v>
      </c>
      <c r="I13" s="329"/>
      <c r="J13" s="329"/>
      <c r="K13" s="329"/>
      <c r="L13" s="329"/>
      <c r="M13" s="329"/>
      <c r="N13" s="329"/>
      <c r="O13" s="329"/>
      <c r="P13" s="329"/>
      <c r="Q13" s="329"/>
      <c r="R13" s="329"/>
      <c r="S13" s="329"/>
    </row>
    <row r="14" spans="1:19" s="15" customFormat="1" ht="16.5">
      <c r="A14" s="329"/>
      <c r="B14" s="329"/>
      <c r="C14" s="329"/>
      <c r="D14" s="329"/>
      <c r="E14" s="329"/>
      <c r="F14" s="329"/>
      <c r="G14" s="329"/>
      <c r="H14" s="329"/>
      <c r="I14" s="329"/>
      <c r="J14" s="329"/>
      <c r="K14" s="329"/>
      <c r="L14" s="329"/>
      <c r="M14" s="329"/>
      <c r="N14" s="329"/>
      <c r="O14" s="329"/>
      <c r="P14" s="329"/>
      <c r="Q14" s="329"/>
      <c r="R14" s="329"/>
      <c r="S14" s="329"/>
    </row>
    <row r="15" spans="1:22" s="17" customFormat="1" ht="16.5">
      <c r="A15" s="82">
        <v>1</v>
      </c>
      <c r="B15" s="82">
        <v>2</v>
      </c>
      <c r="C15" s="82">
        <v>3</v>
      </c>
      <c r="D15" s="82">
        <v>4</v>
      </c>
      <c r="E15" s="82">
        <v>5</v>
      </c>
      <c r="F15" s="82">
        <v>6</v>
      </c>
      <c r="G15" s="82">
        <v>7</v>
      </c>
      <c r="H15" s="82">
        <v>8</v>
      </c>
      <c r="I15" s="82">
        <v>9</v>
      </c>
      <c r="J15" s="82">
        <v>10</v>
      </c>
      <c r="K15" s="82">
        <v>11</v>
      </c>
      <c r="L15" s="82">
        <v>12</v>
      </c>
      <c r="M15" s="82">
        <v>17</v>
      </c>
      <c r="N15" s="82">
        <v>18</v>
      </c>
      <c r="O15" s="82">
        <v>21</v>
      </c>
      <c r="P15" s="82">
        <v>22</v>
      </c>
      <c r="Q15" s="82">
        <v>25</v>
      </c>
      <c r="R15" s="82">
        <v>26</v>
      </c>
      <c r="S15" s="82">
        <v>35</v>
      </c>
      <c r="T15" s="81">
        <v>36</v>
      </c>
      <c r="U15" s="16">
        <v>37</v>
      </c>
      <c r="V15" s="16">
        <v>38</v>
      </c>
    </row>
    <row r="16" spans="1:22" s="17" customFormat="1" ht="16.5">
      <c r="A16" s="82"/>
      <c r="B16" s="84" t="s">
        <v>418</v>
      </c>
      <c r="C16" s="82"/>
      <c r="D16" s="82"/>
      <c r="E16" s="82"/>
      <c r="F16" s="82"/>
      <c r="G16" s="85"/>
      <c r="H16" s="85"/>
      <c r="I16" s="85"/>
      <c r="J16" s="85"/>
      <c r="K16" s="85"/>
      <c r="L16" s="85"/>
      <c r="M16" s="85">
        <f>M17+M18+M257+M209+M256+M222</f>
        <v>2842499.523809524</v>
      </c>
      <c r="N16" s="85">
        <f>N17+N18+N257+N209+N256+N222</f>
        <v>2842499.523809524</v>
      </c>
      <c r="O16" s="85">
        <f>O17+O18+O257+O209+O256+O222</f>
        <v>673575</v>
      </c>
      <c r="P16" s="85">
        <f>P17+P18+P257+P209+P256+P222</f>
        <v>673575</v>
      </c>
      <c r="Q16" s="85">
        <f>Q17+Q18+Q257+Q209+Q256+Q222</f>
        <v>542000</v>
      </c>
      <c r="R16" s="85">
        <f>R17+R18+R257+R209+R256+R222</f>
        <v>542000</v>
      </c>
      <c r="S16" s="82"/>
      <c r="T16" s="81"/>
      <c r="U16" s="16"/>
      <c r="V16" s="16"/>
    </row>
    <row r="17" spans="1:19" s="20" customFormat="1" ht="39.75" customHeight="1">
      <c r="A17" s="201" t="s">
        <v>556</v>
      </c>
      <c r="B17" s="202" t="s">
        <v>1269</v>
      </c>
      <c r="C17" s="203"/>
      <c r="D17" s="203"/>
      <c r="E17" s="203"/>
      <c r="F17" s="203"/>
      <c r="G17" s="207"/>
      <c r="H17" s="207"/>
      <c r="I17" s="207"/>
      <c r="J17" s="207"/>
      <c r="K17" s="207"/>
      <c r="L17" s="207"/>
      <c r="M17" s="207">
        <f>N17</f>
        <v>1230000</v>
      </c>
      <c r="N17" s="207">
        <v>1230000</v>
      </c>
      <c r="O17" s="207">
        <f>P17</f>
        <v>354055</v>
      </c>
      <c r="P17" s="209">
        <v>354055</v>
      </c>
      <c r="Q17" s="209">
        <v>240000</v>
      </c>
      <c r="R17" s="207">
        <f>Q17</f>
        <v>240000</v>
      </c>
      <c r="S17" s="208"/>
    </row>
    <row r="18" spans="1:19" s="20" customFormat="1" ht="39.75" customHeight="1">
      <c r="A18" s="201" t="s">
        <v>557</v>
      </c>
      <c r="B18" s="202" t="s">
        <v>1270</v>
      </c>
      <c r="C18" s="203"/>
      <c r="D18" s="203"/>
      <c r="E18" s="203"/>
      <c r="F18" s="203"/>
      <c r="G18" s="207">
        <f>G19+G93+G123+G186</f>
        <v>733694.2</v>
      </c>
      <c r="H18" s="207">
        <f>H19+H93+H123+H186</f>
        <v>733694.2</v>
      </c>
      <c r="I18" s="207">
        <f>I19+I93+I123+I186</f>
        <v>15000</v>
      </c>
      <c r="J18" s="207">
        <f>J19+J93+J123+J186</f>
        <v>15000</v>
      </c>
      <c r="K18" s="207">
        <f>K19+K93+K123+K186</f>
        <v>15000</v>
      </c>
      <c r="L18" s="207">
        <f>L19+L93+L123+L186</f>
        <v>15000</v>
      </c>
      <c r="M18" s="207">
        <f>M19+M93+M123+M186</f>
        <v>639999.5238095238</v>
      </c>
      <c r="N18" s="207">
        <f>N19+N93+N123+N186</f>
        <v>639999.5238095238</v>
      </c>
      <c r="O18" s="207">
        <f>O19+O93+O123+O186</f>
        <v>113250</v>
      </c>
      <c r="P18" s="207">
        <f>P19+P93+P123+P186</f>
        <v>113250</v>
      </c>
      <c r="Q18" s="207">
        <f>Q19+Q93+Q123+Q186</f>
        <v>131000</v>
      </c>
      <c r="R18" s="207">
        <f>R19+R93+R123+R186</f>
        <v>131000</v>
      </c>
      <c r="S18" s="208"/>
    </row>
    <row r="19" spans="1:19" s="281" customFormat="1" ht="29.25" customHeight="1">
      <c r="A19" s="276" t="s">
        <v>419</v>
      </c>
      <c r="B19" s="234" t="s">
        <v>1271</v>
      </c>
      <c r="C19" s="302"/>
      <c r="D19" s="302"/>
      <c r="E19" s="302"/>
      <c r="F19" s="302"/>
      <c r="G19" s="286">
        <f>G20+G26</f>
        <v>221478.2</v>
      </c>
      <c r="H19" s="286">
        <f>H20+H26</f>
        <v>221478.2</v>
      </c>
      <c r="I19" s="286">
        <f>I20+I26</f>
        <v>4500</v>
      </c>
      <c r="J19" s="286">
        <f>J20+J26</f>
        <v>4500</v>
      </c>
      <c r="K19" s="286">
        <f>K20+K26</f>
        <v>4500</v>
      </c>
      <c r="L19" s="286">
        <f>L20+L26</f>
        <v>4500</v>
      </c>
      <c r="M19" s="286">
        <f>M20+M26</f>
        <v>200000</v>
      </c>
      <c r="N19" s="286">
        <f>N20+N26</f>
        <v>200000</v>
      </c>
      <c r="O19" s="286">
        <f>O20+O26</f>
        <v>40000</v>
      </c>
      <c r="P19" s="286">
        <f>P20+P26</f>
        <v>40000</v>
      </c>
      <c r="Q19" s="286">
        <f>R19</f>
        <v>40000</v>
      </c>
      <c r="R19" s="286">
        <v>40000</v>
      </c>
      <c r="S19" s="303"/>
    </row>
    <row r="20" spans="1:19" s="22" customFormat="1" ht="56.25" customHeight="1">
      <c r="A20" s="136" t="s">
        <v>423</v>
      </c>
      <c r="B20" s="92" t="s">
        <v>424</v>
      </c>
      <c r="C20" s="93"/>
      <c r="D20" s="93"/>
      <c r="E20" s="93"/>
      <c r="F20" s="93"/>
      <c r="G20" s="94">
        <f>G21</f>
        <v>6944</v>
      </c>
      <c r="H20" s="94">
        <f>H21</f>
        <v>6944</v>
      </c>
      <c r="I20" s="94">
        <f>I21</f>
        <v>4500</v>
      </c>
      <c r="J20" s="94">
        <f>J21</f>
        <v>4500</v>
      </c>
      <c r="K20" s="94">
        <f>K21</f>
        <v>4500</v>
      </c>
      <c r="L20" s="94">
        <f>L21</f>
        <v>4500</v>
      </c>
      <c r="M20" s="94">
        <f>M21</f>
        <v>1500</v>
      </c>
      <c r="N20" s="94">
        <f>N21</f>
        <v>1500</v>
      </c>
      <c r="O20" s="94">
        <f>O21</f>
        <v>1500</v>
      </c>
      <c r="P20" s="94">
        <f>P21</f>
        <v>1500</v>
      </c>
      <c r="Q20" s="94"/>
      <c r="R20" s="94"/>
      <c r="S20" s="95"/>
    </row>
    <row r="21" spans="1:19" s="22" customFormat="1" ht="41.25" customHeight="1">
      <c r="A21" s="91" t="s">
        <v>425</v>
      </c>
      <c r="B21" s="92" t="s">
        <v>426</v>
      </c>
      <c r="C21" s="93"/>
      <c r="D21" s="93"/>
      <c r="E21" s="93"/>
      <c r="F21" s="93"/>
      <c r="G21" s="94">
        <f>SUM(G23:G25)</f>
        <v>6944</v>
      </c>
      <c r="H21" s="94">
        <f>SUM(H23:H25)</f>
        <v>6944</v>
      </c>
      <c r="I21" s="94">
        <f>SUM(I23:I25)</f>
        <v>4500</v>
      </c>
      <c r="J21" s="94">
        <f>SUM(J23:J25)</f>
        <v>4500</v>
      </c>
      <c r="K21" s="94">
        <f>SUM(K23:K25)</f>
        <v>4500</v>
      </c>
      <c r="L21" s="94">
        <f>SUM(L23:L25)</f>
        <v>4500</v>
      </c>
      <c r="M21" s="94">
        <f>SUM(M23:M25)</f>
        <v>1500</v>
      </c>
      <c r="N21" s="94">
        <f>SUM(N23:N25)</f>
        <v>1500</v>
      </c>
      <c r="O21" s="94">
        <f>SUM(O23:O25)</f>
        <v>1500</v>
      </c>
      <c r="P21" s="94">
        <f>SUM(P23:P25)</f>
        <v>1500</v>
      </c>
      <c r="Q21" s="94"/>
      <c r="R21" s="94"/>
      <c r="S21" s="95"/>
    </row>
    <row r="22" spans="1:19" s="23" customFormat="1" ht="27" customHeight="1">
      <c r="A22" s="91"/>
      <c r="B22" s="92" t="s">
        <v>427</v>
      </c>
      <c r="C22" s="96"/>
      <c r="D22" s="96"/>
      <c r="E22" s="96"/>
      <c r="F22" s="96"/>
      <c r="G22" s="97"/>
      <c r="H22" s="97"/>
      <c r="I22" s="97"/>
      <c r="J22" s="97"/>
      <c r="K22" s="97"/>
      <c r="L22" s="97"/>
      <c r="M22" s="97"/>
      <c r="N22" s="97"/>
      <c r="O22" s="97"/>
      <c r="P22" s="97"/>
      <c r="Q22" s="97"/>
      <c r="R22" s="97"/>
      <c r="S22" s="97"/>
    </row>
    <row r="23" spans="1:19" s="22" customFormat="1" ht="55.5" customHeight="1">
      <c r="A23" s="91"/>
      <c r="B23" s="98" t="s">
        <v>428</v>
      </c>
      <c r="C23" s="93"/>
      <c r="D23" s="93"/>
      <c r="E23" s="93"/>
      <c r="F23" s="93"/>
      <c r="G23" s="95"/>
      <c r="H23" s="95"/>
      <c r="I23" s="95"/>
      <c r="J23" s="95"/>
      <c r="K23" s="95"/>
      <c r="L23" s="95"/>
      <c r="M23" s="95"/>
      <c r="N23" s="95"/>
      <c r="O23" s="95"/>
      <c r="P23" s="95"/>
      <c r="Q23" s="95"/>
      <c r="R23" s="95"/>
      <c r="S23" s="95"/>
    </row>
    <row r="24" spans="1:22" ht="49.5">
      <c r="A24" s="137">
        <v>1</v>
      </c>
      <c r="B24" s="154" t="s">
        <v>1272</v>
      </c>
      <c r="C24" s="155" t="s">
        <v>1274</v>
      </c>
      <c r="D24" s="1"/>
      <c r="E24" s="155" t="s">
        <v>599</v>
      </c>
      <c r="F24" s="156" t="s">
        <v>1277</v>
      </c>
      <c r="G24" s="3">
        <v>4615</v>
      </c>
      <c r="H24" s="61">
        <f>G24</f>
        <v>4615</v>
      </c>
      <c r="I24" s="3">
        <v>3000</v>
      </c>
      <c r="J24" s="31">
        <f>I24</f>
        <v>3000</v>
      </c>
      <c r="K24" s="3">
        <v>3000</v>
      </c>
      <c r="L24" s="31">
        <f>K24</f>
        <v>3000</v>
      </c>
      <c r="M24" s="3">
        <v>1100</v>
      </c>
      <c r="N24" s="32">
        <f>M24</f>
        <v>1100</v>
      </c>
      <c r="O24" s="3">
        <v>1100</v>
      </c>
      <c r="P24" s="32">
        <f>O24</f>
        <v>1100</v>
      </c>
      <c r="Q24" s="32"/>
      <c r="R24" s="32"/>
      <c r="S24" s="135"/>
      <c r="T24" s="19"/>
      <c r="U24" s="19"/>
      <c r="V24" s="19"/>
    </row>
    <row r="25" spans="1:22" ht="49.5">
      <c r="A25" s="145" t="s">
        <v>434</v>
      </c>
      <c r="B25" s="154" t="s">
        <v>1273</v>
      </c>
      <c r="C25" s="1" t="s">
        <v>1275</v>
      </c>
      <c r="D25" s="1" t="s">
        <v>1276</v>
      </c>
      <c r="E25" s="41" t="s">
        <v>599</v>
      </c>
      <c r="F25" s="76" t="s">
        <v>1278</v>
      </c>
      <c r="G25" s="3">
        <v>2329</v>
      </c>
      <c r="H25" s="61">
        <f>G25</f>
        <v>2329</v>
      </c>
      <c r="I25" s="154">
        <v>1500</v>
      </c>
      <c r="J25" s="135">
        <f>I25</f>
        <v>1500</v>
      </c>
      <c r="K25" s="154">
        <v>1500</v>
      </c>
      <c r="L25" s="135">
        <f>K25</f>
        <v>1500</v>
      </c>
      <c r="M25" s="154">
        <v>400</v>
      </c>
      <c r="N25" s="32">
        <f>M25</f>
        <v>400</v>
      </c>
      <c r="O25" s="154">
        <v>400</v>
      </c>
      <c r="P25" s="32">
        <f>O25</f>
        <v>400</v>
      </c>
      <c r="Q25" s="25"/>
      <c r="R25" s="25"/>
      <c r="S25" s="37"/>
      <c r="T25" s="19"/>
      <c r="U25" s="19"/>
      <c r="V25" s="19"/>
    </row>
    <row r="26" spans="1:19" s="22" customFormat="1" ht="47.25" customHeight="1">
      <c r="A26" s="136" t="s">
        <v>489</v>
      </c>
      <c r="B26" s="92" t="s">
        <v>490</v>
      </c>
      <c r="C26" s="93"/>
      <c r="D26" s="93"/>
      <c r="E26" s="93"/>
      <c r="F26" s="93"/>
      <c r="G26" s="94">
        <f>G27</f>
        <v>214534.2</v>
      </c>
      <c r="H26" s="94">
        <f>H27</f>
        <v>214534.2</v>
      </c>
      <c r="I26" s="94"/>
      <c r="J26" s="94"/>
      <c r="K26" s="94"/>
      <c r="L26" s="94"/>
      <c r="M26" s="94">
        <f>M27</f>
        <v>198500</v>
      </c>
      <c r="N26" s="94">
        <f>N27</f>
        <v>198500</v>
      </c>
      <c r="O26" s="94">
        <f>O27</f>
        <v>38500</v>
      </c>
      <c r="P26" s="94">
        <f>P27</f>
        <v>38500</v>
      </c>
      <c r="Q26" s="94"/>
      <c r="R26" s="94"/>
      <c r="S26" s="95"/>
    </row>
    <row r="27" spans="1:19" s="22" customFormat="1" ht="60" customHeight="1">
      <c r="A27" s="91" t="s">
        <v>735</v>
      </c>
      <c r="B27" s="92" t="s">
        <v>736</v>
      </c>
      <c r="C27" s="93"/>
      <c r="D27" s="93"/>
      <c r="E27" s="93"/>
      <c r="F27" s="93"/>
      <c r="G27" s="94">
        <f>SUM(G28:G92)</f>
        <v>214534.2</v>
      </c>
      <c r="H27" s="94">
        <f>SUM(H28:H92)</f>
        <v>214534.2</v>
      </c>
      <c r="I27" s="94"/>
      <c r="J27" s="94"/>
      <c r="K27" s="94"/>
      <c r="L27" s="94"/>
      <c r="M27" s="94">
        <f>SUM(M28:M92)</f>
        <v>198500</v>
      </c>
      <c r="N27" s="94">
        <f>SUM(N28:N92)</f>
        <v>198500</v>
      </c>
      <c r="O27" s="94">
        <f>SUM(O28:O92)</f>
        <v>38500</v>
      </c>
      <c r="P27" s="94">
        <f>SUM(P28:P92)</f>
        <v>38500</v>
      </c>
      <c r="Q27" s="94"/>
      <c r="R27" s="94"/>
      <c r="S27" s="95"/>
    </row>
    <row r="28" spans="1:22" ht="62.25" customHeight="1">
      <c r="A28" s="137">
        <v>1</v>
      </c>
      <c r="B28" s="154" t="s">
        <v>1279</v>
      </c>
      <c r="C28" s="155" t="s">
        <v>1343</v>
      </c>
      <c r="D28" s="155" t="s">
        <v>1344</v>
      </c>
      <c r="E28" s="155" t="s">
        <v>599</v>
      </c>
      <c r="F28" s="156" t="s">
        <v>1345</v>
      </c>
      <c r="G28" s="3">
        <v>14164</v>
      </c>
      <c r="H28" s="61">
        <f>G28</f>
        <v>14164</v>
      </c>
      <c r="I28" s="31"/>
      <c r="J28" s="31"/>
      <c r="K28" s="31"/>
      <c r="L28" s="31"/>
      <c r="M28" s="31">
        <v>13460</v>
      </c>
      <c r="N28" s="32">
        <f>M28</f>
        <v>13460</v>
      </c>
      <c r="O28" s="32">
        <v>500</v>
      </c>
      <c r="P28" s="32">
        <f>O28</f>
        <v>500</v>
      </c>
      <c r="Q28" s="32"/>
      <c r="R28" s="32"/>
      <c r="S28" s="37"/>
      <c r="T28" s="19"/>
      <c r="U28" s="19"/>
      <c r="V28" s="19"/>
    </row>
    <row r="29" spans="1:22" ht="62.25" customHeight="1">
      <c r="A29" s="137">
        <v>2</v>
      </c>
      <c r="B29" s="154" t="s">
        <v>1280</v>
      </c>
      <c r="C29" s="155" t="s">
        <v>1275</v>
      </c>
      <c r="D29" s="155" t="s">
        <v>1346</v>
      </c>
      <c r="E29" s="155" t="s">
        <v>599</v>
      </c>
      <c r="F29" s="156" t="s">
        <v>1347</v>
      </c>
      <c r="G29" s="3">
        <v>2888</v>
      </c>
      <c r="H29" s="61">
        <f>G29</f>
        <v>2888</v>
      </c>
      <c r="I29" s="31"/>
      <c r="J29" s="31"/>
      <c r="K29" s="31"/>
      <c r="L29" s="31"/>
      <c r="M29" s="31">
        <v>2490</v>
      </c>
      <c r="N29" s="32">
        <f>M29</f>
        <v>2490</v>
      </c>
      <c r="O29" s="32">
        <v>2000</v>
      </c>
      <c r="P29" s="32">
        <f>O29</f>
        <v>2000</v>
      </c>
      <c r="Q29" s="32"/>
      <c r="R29" s="32"/>
      <c r="S29" s="146"/>
      <c r="T29" s="19"/>
      <c r="U29" s="19"/>
      <c r="V29" s="19"/>
    </row>
    <row r="30" spans="1:22" ht="62.25" customHeight="1">
      <c r="A30" s="137">
        <v>3</v>
      </c>
      <c r="B30" s="154" t="s">
        <v>386</v>
      </c>
      <c r="C30" s="155" t="s">
        <v>1348</v>
      </c>
      <c r="D30" s="155" t="s">
        <v>1349</v>
      </c>
      <c r="E30" s="155" t="s">
        <v>599</v>
      </c>
      <c r="F30" s="156" t="s">
        <v>1350</v>
      </c>
      <c r="G30" s="3">
        <v>2842</v>
      </c>
      <c r="H30" s="61">
        <f>G30</f>
        <v>2842</v>
      </c>
      <c r="I30" s="31"/>
      <c r="J30" s="31"/>
      <c r="K30" s="31"/>
      <c r="L30" s="31"/>
      <c r="M30" s="31">
        <v>2340</v>
      </c>
      <c r="N30" s="32">
        <f>M30</f>
        <v>2340</v>
      </c>
      <c r="O30" s="32">
        <v>1800</v>
      </c>
      <c r="P30" s="32">
        <f>O30</f>
        <v>1800</v>
      </c>
      <c r="Q30" s="32"/>
      <c r="R30" s="32"/>
      <c r="S30" s="146"/>
      <c r="T30" s="19"/>
      <c r="U30" s="19"/>
      <c r="V30" s="19"/>
    </row>
    <row r="31" spans="1:22" ht="49.5">
      <c r="A31" s="137">
        <v>4</v>
      </c>
      <c r="B31" s="154" t="s">
        <v>1281</v>
      </c>
      <c r="C31" s="155" t="s">
        <v>1351</v>
      </c>
      <c r="D31" s="155" t="s">
        <v>1352</v>
      </c>
      <c r="E31" s="155" t="s">
        <v>599</v>
      </c>
      <c r="F31" s="156" t="s">
        <v>1353</v>
      </c>
      <c r="G31" s="3">
        <v>3166</v>
      </c>
      <c r="H31" s="61">
        <f>G31</f>
        <v>3166</v>
      </c>
      <c r="I31" s="31"/>
      <c r="J31" s="31"/>
      <c r="K31" s="31"/>
      <c r="L31" s="31"/>
      <c r="M31" s="31">
        <v>2600</v>
      </c>
      <c r="N31" s="32">
        <f>M31</f>
        <v>2600</v>
      </c>
      <c r="O31" s="32">
        <v>2300</v>
      </c>
      <c r="P31" s="32">
        <f>O31</f>
        <v>2300</v>
      </c>
      <c r="Q31" s="32"/>
      <c r="R31" s="32"/>
      <c r="S31" s="146"/>
      <c r="T31" s="19"/>
      <c r="U31" s="19"/>
      <c r="V31" s="19"/>
    </row>
    <row r="32" spans="1:22" ht="57.75" customHeight="1">
      <c r="A32" s="137">
        <v>5</v>
      </c>
      <c r="B32" s="154" t="s">
        <v>1282</v>
      </c>
      <c r="C32" s="155" t="s">
        <v>1354</v>
      </c>
      <c r="D32" s="155" t="s">
        <v>1355</v>
      </c>
      <c r="E32" s="155" t="s">
        <v>599</v>
      </c>
      <c r="F32" s="156" t="s">
        <v>1356</v>
      </c>
      <c r="G32" s="3">
        <v>2139</v>
      </c>
      <c r="H32" s="61">
        <f>G32</f>
        <v>2139</v>
      </c>
      <c r="I32" s="31"/>
      <c r="J32" s="31"/>
      <c r="K32" s="31"/>
      <c r="L32" s="31"/>
      <c r="M32" s="31">
        <v>1900</v>
      </c>
      <c r="N32" s="32">
        <f>M32</f>
        <v>1900</v>
      </c>
      <c r="O32" s="32">
        <v>1500</v>
      </c>
      <c r="P32" s="32">
        <f>O32</f>
        <v>1500</v>
      </c>
      <c r="Q32" s="32"/>
      <c r="R32" s="32"/>
      <c r="S32" s="146"/>
      <c r="T32" s="19"/>
      <c r="U32" s="19"/>
      <c r="V32" s="19"/>
    </row>
    <row r="33" spans="1:22" ht="57.75" customHeight="1">
      <c r="A33" s="137">
        <v>6</v>
      </c>
      <c r="B33" s="154" t="s">
        <v>1283</v>
      </c>
      <c r="C33" s="155" t="s">
        <v>1351</v>
      </c>
      <c r="D33" s="155" t="s">
        <v>1357</v>
      </c>
      <c r="E33" s="155" t="s">
        <v>599</v>
      </c>
      <c r="F33" s="156" t="s">
        <v>1358</v>
      </c>
      <c r="G33" s="3">
        <v>5646</v>
      </c>
      <c r="H33" s="61">
        <f>G33</f>
        <v>5646</v>
      </c>
      <c r="I33" s="31"/>
      <c r="J33" s="31"/>
      <c r="K33" s="31"/>
      <c r="L33" s="31"/>
      <c r="M33" s="31">
        <v>5000</v>
      </c>
      <c r="N33" s="32">
        <f>M33</f>
        <v>5000</v>
      </c>
      <c r="O33" s="32">
        <v>3500</v>
      </c>
      <c r="P33" s="32">
        <f>O33</f>
        <v>3500</v>
      </c>
      <c r="Q33" s="32"/>
      <c r="R33" s="32"/>
      <c r="S33" s="146"/>
      <c r="T33" s="19"/>
      <c r="U33" s="19"/>
      <c r="V33" s="19"/>
    </row>
    <row r="34" spans="1:22" ht="57.75" customHeight="1">
      <c r="A34" s="137">
        <v>7</v>
      </c>
      <c r="B34" s="154" t="s">
        <v>1284</v>
      </c>
      <c r="C34" s="155" t="s">
        <v>1351</v>
      </c>
      <c r="D34" s="155" t="s">
        <v>1359</v>
      </c>
      <c r="E34" s="155" t="s">
        <v>599</v>
      </c>
      <c r="F34" s="156" t="s">
        <v>1360</v>
      </c>
      <c r="G34" s="3">
        <v>4084</v>
      </c>
      <c r="H34" s="61">
        <f>G34</f>
        <v>4084</v>
      </c>
      <c r="I34" s="31"/>
      <c r="J34" s="31"/>
      <c r="K34" s="31"/>
      <c r="L34" s="31"/>
      <c r="M34" s="31">
        <v>3620</v>
      </c>
      <c r="N34" s="32">
        <f>M34</f>
        <v>3620</v>
      </c>
      <c r="O34" s="32">
        <v>3400</v>
      </c>
      <c r="P34" s="32">
        <f>O34</f>
        <v>3400</v>
      </c>
      <c r="Q34" s="32"/>
      <c r="R34" s="32"/>
      <c r="S34" s="219"/>
      <c r="T34" s="19"/>
      <c r="U34" s="19"/>
      <c r="V34" s="19"/>
    </row>
    <row r="35" spans="1:22" ht="57.75" customHeight="1">
      <c r="A35" s="137">
        <v>8</v>
      </c>
      <c r="B35" s="154" t="s">
        <v>1285</v>
      </c>
      <c r="C35" s="155" t="s">
        <v>1351</v>
      </c>
      <c r="D35" s="155" t="s">
        <v>1361</v>
      </c>
      <c r="E35" s="155" t="s">
        <v>599</v>
      </c>
      <c r="F35" s="156" t="s">
        <v>1362</v>
      </c>
      <c r="G35" s="3">
        <v>6480</v>
      </c>
      <c r="H35" s="61">
        <f>G35</f>
        <v>6480</v>
      </c>
      <c r="I35" s="31"/>
      <c r="J35" s="31"/>
      <c r="K35" s="31"/>
      <c r="L35" s="31"/>
      <c r="M35" s="31">
        <v>5750</v>
      </c>
      <c r="N35" s="32">
        <f>M35</f>
        <v>5750</v>
      </c>
      <c r="O35" s="32">
        <v>4600</v>
      </c>
      <c r="P35" s="32">
        <f>O35</f>
        <v>4600</v>
      </c>
      <c r="Q35" s="32"/>
      <c r="R35" s="32"/>
      <c r="S35" s="219"/>
      <c r="T35" s="19"/>
      <c r="U35" s="19"/>
      <c r="V35" s="19"/>
    </row>
    <row r="36" spans="1:22" ht="57.75" customHeight="1">
      <c r="A36" s="137">
        <v>9</v>
      </c>
      <c r="B36" s="154" t="s">
        <v>1286</v>
      </c>
      <c r="C36" s="155" t="s">
        <v>1363</v>
      </c>
      <c r="D36" s="155" t="s">
        <v>1364</v>
      </c>
      <c r="E36" s="155" t="s">
        <v>599</v>
      </c>
      <c r="F36" s="156" t="s">
        <v>1365</v>
      </c>
      <c r="G36" s="3">
        <v>2557</v>
      </c>
      <c r="H36" s="61">
        <f>G36</f>
        <v>2557</v>
      </c>
      <c r="I36" s="31"/>
      <c r="J36" s="31"/>
      <c r="K36" s="31"/>
      <c r="L36" s="31"/>
      <c r="M36" s="31">
        <v>2270</v>
      </c>
      <c r="N36" s="32">
        <f>M36</f>
        <v>2270</v>
      </c>
      <c r="O36" s="32">
        <v>2200</v>
      </c>
      <c r="P36" s="32">
        <f>O36</f>
        <v>2200</v>
      </c>
      <c r="Q36" s="32"/>
      <c r="R36" s="32"/>
      <c r="S36" s="219"/>
      <c r="T36" s="19"/>
      <c r="U36" s="19"/>
      <c r="V36" s="19"/>
    </row>
    <row r="37" spans="1:22" ht="57.75" customHeight="1">
      <c r="A37" s="137">
        <v>10</v>
      </c>
      <c r="B37" s="154" t="s">
        <v>1287</v>
      </c>
      <c r="C37" s="155" t="s">
        <v>1363</v>
      </c>
      <c r="D37" s="155" t="s">
        <v>1366</v>
      </c>
      <c r="E37" s="155" t="s">
        <v>599</v>
      </c>
      <c r="F37" s="156" t="s">
        <v>1367</v>
      </c>
      <c r="G37" s="3">
        <v>7209</v>
      </c>
      <c r="H37" s="61">
        <f>G37</f>
        <v>7209</v>
      </c>
      <c r="I37" s="147"/>
      <c r="J37" s="31"/>
      <c r="K37" s="31"/>
      <c r="L37" s="31"/>
      <c r="M37" s="31">
        <v>6400</v>
      </c>
      <c r="N37" s="32">
        <f>M37</f>
        <v>6400</v>
      </c>
      <c r="O37" s="32">
        <v>5000</v>
      </c>
      <c r="P37" s="32">
        <f>O37</f>
        <v>5000</v>
      </c>
      <c r="Q37" s="32"/>
      <c r="R37" s="32"/>
      <c r="S37" s="219"/>
      <c r="T37" s="19"/>
      <c r="U37" s="19"/>
      <c r="V37" s="19"/>
    </row>
    <row r="38" spans="1:19" s="22" customFormat="1" ht="66">
      <c r="A38" s="137">
        <v>11</v>
      </c>
      <c r="B38" s="154" t="s">
        <v>1288</v>
      </c>
      <c r="C38" s="155" t="s">
        <v>1363</v>
      </c>
      <c r="D38" s="155" t="s">
        <v>1368</v>
      </c>
      <c r="E38" s="156">
        <v>2016</v>
      </c>
      <c r="F38" s="156" t="s">
        <v>1369</v>
      </c>
      <c r="G38" s="154">
        <v>1946</v>
      </c>
      <c r="H38" s="61">
        <f>G38</f>
        <v>1946</v>
      </c>
      <c r="I38" s="148"/>
      <c r="J38" s="148"/>
      <c r="K38" s="148"/>
      <c r="L38" s="148"/>
      <c r="M38" s="154">
        <v>1750</v>
      </c>
      <c r="N38" s="32">
        <f>M38</f>
        <v>1750</v>
      </c>
      <c r="O38" s="32">
        <v>1200</v>
      </c>
      <c r="P38" s="32">
        <f>O38</f>
        <v>1200</v>
      </c>
      <c r="Q38" s="32"/>
      <c r="R38" s="32"/>
      <c r="S38" s="149"/>
    </row>
    <row r="39" spans="1:22" ht="115.5">
      <c r="A39" s="137">
        <v>12</v>
      </c>
      <c r="B39" s="154" t="s">
        <v>1289</v>
      </c>
      <c r="C39" s="155" t="s">
        <v>1363</v>
      </c>
      <c r="D39" s="155" t="s">
        <v>1370</v>
      </c>
      <c r="E39" s="155" t="s">
        <v>516</v>
      </c>
      <c r="F39" s="156" t="s">
        <v>1371</v>
      </c>
      <c r="G39" s="3">
        <v>8073</v>
      </c>
      <c r="H39" s="61">
        <f>G39</f>
        <v>8073</v>
      </c>
      <c r="I39" s="31"/>
      <c r="J39" s="31"/>
      <c r="K39" s="31"/>
      <c r="L39" s="31"/>
      <c r="M39" s="3">
        <v>7170</v>
      </c>
      <c r="N39" s="32">
        <f>M39</f>
        <v>7170</v>
      </c>
      <c r="O39" s="32">
        <v>3150</v>
      </c>
      <c r="P39" s="32">
        <f>O39</f>
        <v>3150</v>
      </c>
      <c r="Q39" s="32"/>
      <c r="R39" s="32"/>
      <c r="S39" s="219"/>
      <c r="T39" s="19"/>
      <c r="U39" s="19"/>
      <c r="V39" s="19"/>
    </row>
    <row r="40" spans="1:22" ht="115.5">
      <c r="A40" s="137">
        <v>13</v>
      </c>
      <c r="B40" s="154" t="s">
        <v>1290</v>
      </c>
      <c r="C40" s="155" t="s">
        <v>1363</v>
      </c>
      <c r="D40" s="155" t="s">
        <v>1372</v>
      </c>
      <c r="E40" s="155" t="s">
        <v>516</v>
      </c>
      <c r="F40" s="156" t="s">
        <v>1373</v>
      </c>
      <c r="G40" s="3">
        <v>4532</v>
      </c>
      <c r="H40" s="61">
        <f>G40</f>
        <v>4532</v>
      </c>
      <c r="I40" s="31"/>
      <c r="J40" s="31"/>
      <c r="K40" s="31"/>
      <c r="L40" s="31"/>
      <c r="M40" s="3">
        <v>4020</v>
      </c>
      <c r="N40" s="32">
        <f>M40</f>
        <v>4020</v>
      </c>
      <c r="O40" s="32">
        <v>1700</v>
      </c>
      <c r="P40" s="32">
        <f>O40</f>
        <v>1700</v>
      </c>
      <c r="Q40" s="32"/>
      <c r="R40" s="32"/>
      <c r="S40" s="146"/>
      <c r="T40" s="19"/>
      <c r="U40" s="19"/>
      <c r="V40" s="19"/>
    </row>
    <row r="41" spans="1:22" ht="115.5">
      <c r="A41" s="137">
        <v>14</v>
      </c>
      <c r="B41" s="154" t="s">
        <v>1291</v>
      </c>
      <c r="C41" s="155" t="s">
        <v>1363</v>
      </c>
      <c r="D41" s="155" t="s">
        <v>1374</v>
      </c>
      <c r="E41" s="155" t="s">
        <v>516</v>
      </c>
      <c r="F41" s="156" t="s">
        <v>1375</v>
      </c>
      <c r="G41" s="3">
        <v>5170</v>
      </c>
      <c r="H41" s="61">
        <f>G41</f>
        <v>5170</v>
      </c>
      <c r="I41" s="31"/>
      <c r="J41" s="31"/>
      <c r="K41" s="31"/>
      <c r="L41" s="31"/>
      <c r="M41" s="3">
        <v>4590</v>
      </c>
      <c r="N41" s="32">
        <f>M41</f>
        <v>4590</v>
      </c>
      <c r="O41" s="32">
        <v>2000</v>
      </c>
      <c r="P41" s="32">
        <f>O41</f>
        <v>2000</v>
      </c>
      <c r="Q41" s="32"/>
      <c r="R41" s="32"/>
      <c r="S41" s="146"/>
      <c r="T41" s="19"/>
      <c r="U41" s="19"/>
      <c r="V41" s="19"/>
    </row>
    <row r="42" spans="1:22" ht="115.5">
      <c r="A42" s="137">
        <v>15</v>
      </c>
      <c r="B42" s="154" t="s">
        <v>1292</v>
      </c>
      <c r="C42" s="155" t="s">
        <v>1363</v>
      </c>
      <c r="D42" s="155" t="s">
        <v>1376</v>
      </c>
      <c r="E42" s="155" t="s">
        <v>516</v>
      </c>
      <c r="F42" s="156" t="s">
        <v>1377</v>
      </c>
      <c r="G42" s="3">
        <v>2413</v>
      </c>
      <c r="H42" s="61">
        <f>G42</f>
        <v>2413</v>
      </c>
      <c r="I42" s="31"/>
      <c r="J42" s="31"/>
      <c r="K42" s="31"/>
      <c r="L42" s="31"/>
      <c r="M42" s="3">
        <v>2140</v>
      </c>
      <c r="N42" s="32">
        <f>M42</f>
        <v>2140</v>
      </c>
      <c r="O42" s="32">
        <v>1000</v>
      </c>
      <c r="P42" s="32">
        <f>O42</f>
        <v>1000</v>
      </c>
      <c r="Q42" s="32"/>
      <c r="R42" s="32"/>
      <c r="S42" s="219"/>
      <c r="T42" s="19"/>
      <c r="U42" s="19"/>
      <c r="V42" s="19"/>
    </row>
    <row r="43" spans="1:22" ht="49.5">
      <c r="A43" s="137">
        <v>16</v>
      </c>
      <c r="B43" s="154" t="s">
        <v>1293</v>
      </c>
      <c r="C43" s="155" t="s">
        <v>1351</v>
      </c>
      <c r="D43" s="155" t="s">
        <v>1378</v>
      </c>
      <c r="E43" s="155" t="s">
        <v>516</v>
      </c>
      <c r="F43" s="156" t="s">
        <v>1379</v>
      </c>
      <c r="G43" s="3">
        <v>1490</v>
      </c>
      <c r="H43" s="61">
        <f>G43</f>
        <v>1490</v>
      </c>
      <c r="I43" s="31"/>
      <c r="J43" s="31"/>
      <c r="K43" s="31"/>
      <c r="L43" s="31"/>
      <c r="M43" s="3">
        <v>1420</v>
      </c>
      <c r="N43" s="32">
        <f>M43</f>
        <v>1420</v>
      </c>
      <c r="O43" s="32">
        <v>700</v>
      </c>
      <c r="P43" s="32">
        <f>O43</f>
        <v>700</v>
      </c>
      <c r="Q43" s="32"/>
      <c r="R43" s="32"/>
      <c r="S43" s="146"/>
      <c r="T43" s="19"/>
      <c r="U43" s="19"/>
      <c r="V43" s="19"/>
    </row>
    <row r="44" spans="1:22" ht="60" customHeight="1">
      <c r="A44" s="137">
        <v>17</v>
      </c>
      <c r="B44" s="154" t="s">
        <v>1294</v>
      </c>
      <c r="C44" s="155" t="s">
        <v>1380</v>
      </c>
      <c r="D44" s="155" t="s">
        <v>1381</v>
      </c>
      <c r="E44" s="155" t="s">
        <v>516</v>
      </c>
      <c r="F44" s="156" t="s">
        <v>1382</v>
      </c>
      <c r="G44" s="3">
        <v>2531</v>
      </c>
      <c r="H44" s="61">
        <f>G44</f>
        <v>2531</v>
      </c>
      <c r="I44" s="31"/>
      <c r="J44" s="31"/>
      <c r="K44" s="31"/>
      <c r="L44" s="31"/>
      <c r="M44" s="3">
        <v>2180</v>
      </c>
      <c r="N44" s="32">
        <f>M44</f>
        <v>2180</v>
      </c>
      <c r="O44" s="32">
        <v>1000</v>
      </c>
      <c r="P44" s="32">
        <f>O44</f>
        <v>1000</v>
      </c>
      <c r="Q44" s="32"/>
      <c r="R44" s="32"/>
      <c r="S44" s="146"/>
      <c r="T44" s="19"/>
      <c r="U44" s="19"/>
      <c r="V44" s="19"/>
    </row>
    <row r="45" spans="1:22" ht="115.5">
      <c r="A45" s="137">
        <v>18</v>
      </c>
      <c r="B45" s="154" t="s">
        <v>1295</v>
      </c>
      <c r="C45" s="155" t="s">
        <v>1348</v>
      </c>
      <c r="D45" s="155" t="s">
        <v>1383</v>
      </c>
      <c r="E45" s="155" t="s">
        <v>516</v>
      </c>
      <c r="F45" s="156" t="s">
        <v>1384</v>
      </c>
      <c r="G45" s="154">
        <v>1996</v>
      </c>
      <c r="H45" s="61">
        <f>G45</f>
        <v>1996</v>
      </c>
      <c r="I45" s="31"/>
      <c r="J45" s="31"/>
      <c r="K45" s="31"/>
      <c r="L45" s="31"/>
      <c r="M45" s="154">
        <v>1770</v>
      </c>
      <c r="N45" s="32">
        <f>M45</f>
        <v>1770</v>
      </c>
      <c r="O45" s="32">
        <v>950</v>
      </c>
      <c r="P45" s="32">
        <f>O45</f>
        <v>950</v>
      </c>
      <c r="Q45" s="32"/>
      <c r="R45" s="32"/>
      <c r="S45" s="146"/>
      <c r="T45" s="19"/>
      <c r="U45" s="19"/>
      <c r="V45" s="19"/>
    </row>
    <row r="46" spans="1:22" ht="45" customHeight="1">
      <c r="A46" s="137">
        <v>19</v>
      </c>
      <c r="B46" s="157" t="s">
        <v>1296</v>
      </c>
      <c r="C46" s="155" t="s">
        <v>1050</v>
      </c>
      <c r="D46" s="158" t="s">
        <v>1385</v>
      </c>
      <c r="E46" s="155" t="s">
        <v>511</v>
      </c>
      <c r="F46" s="304" t="s">
        <v>1160</v>
      </c>
      <c r="G46" s="60">
        <v>2612</v>
      </c>
      <c r="H46" s="61">
        <f>G46</f>
        <v>2612</v>
      </c>
      <c r="I46" s="31"/>
      <c r="J46" s="31"/>
      <c r="K46" s="31"/>
      <c r="L46" s="31"/>
      <c r="M46" s="60">
        <v>2460</v>
      </c>
      <c r="N46" s="32">
        <f>M46</f>
        <v>2460</v>
      </c>
      <c r="O46" s="32"/>
      <c r="P46" s="32"/>
      <c r="Q46" s="32"/>
      <c r="R46" s="32"/>
      <c r="S46" s="146"/>
      <c r="T46" s="19"/>
      <c r="U46" s="19"/>
      <c r="V46" s="19"/>
    </row>
    <row r="47" spans="1:22" ht="45" customHeight="1">
      <c r="A47" s="137">
        <v>20</v>
      </c>
      <c r="B47" s="157" t="s">
        <v>1297</v>
      </c>
      <c r="C47" s="155" t="s">
        <v>1049</v>
      </c>
      <c r="D47" s="158" t="s">
        <v>1386</v>
      </c>
      <c r="E47" s="155" t="s">
        <v>511</v>
      </c>
      <c r="F47" s="304" t="s">
        <v>1161</v>
      </c>
      <c r="G47" s="138">
        <v>803</v>
      </c>
      <c r="H47" s="61">
        <f>G47</f>
        <v>803</v>
      </c>
      <c r="I47" s="134"/>
      <c r="J47" s="134"/>
      <c r="K47" s="134"/>
      <c r="L47" s="134"/>
      <c r="M47" s="60">
        <v>760</v>
      </c>
      <c r="N47" s="32">
        <f>M47</f>
        <v>760</v>
      </c>
      <c r="O47" s="134"/>
      <c r="P47" s="134"/>
      <c r="Q47" s="32"/>
      <c r="R47" s="32"/>
      <c r="S47" s="135"/>
      <c r="T47" s="19"/>
      <c r="U47" s="19"/>
      <c r="V47" s="19"/>
    </row>
    <row r="48" spans="1:19" s="22" customFormat="1" ht="75" customHeight="1">
      <c r="A48" s="137">
        <v>21</v>
      </c>
      <c r="B48" s="157" t="s">
        <v>1298</v>
      </c>
      <c r="C48" s="155" t="s">
        <v>1348</v>
      </c>
      <c r="D48" s="158" t="s">
        <v>366</v>
      </c>
      <c r="E48" s="155" t="s">
        <v>511</v>
      </c>
      <c r="F48" s="156"/>
      <c r="G48" s="150">
        <v>3500</v>
      </c>
      <c r="H48" s="61">
        <f>G48</f>
        <v>3500</v>
      </c>
      <c r="I48" s="94"/>
      <c r="J48" s="94"/>
      <c r="K48" s="94"/>
      <c r="L48" s="94"/>
      <c r="M48" s="60">
        <v>3300</v>
      </c>
      <c r="N48" s="32">
        <f>M48</f>
        <v>3300</v>
      </c>
      <c r="O48" s="94"/>
      <c r="P48" s="94"/>
      <c r="Q48" s="32"/>
      <c r="R48" s="32"/>
      <c r="S48" s="95"/>
    </row>
    <row r="49" spans="1:19" s="22" customFormat="1" ht="56.25" customHeight="1">
      <c r="A49" s="137">
        <v>22</v>
      </c>
      <c r="B49" s="157" t="s">
        <v>1299</v>
      </c>
      <c r="C49" s="1" t="s">
        <v>1351</v>
      </c>
      <c r="D49" s="158" t="s">
        <v>1387</v>
      </c>
      <c r="E49" s="155" t="s">
        <v>511</v>
      </c>
      <c r="F49" s="156"/>
      <c r="G49" s="30">
        <f>621*4.2</f>
        <v>2608.2000000000003</v>
      </c>
      <c r="H49" s="61">
        <f>G49</f>
        <v>2608.2000000000003</v>
      </c>
      <c r="I49" s="94"/>
      <c r="J49" s="94"/>
      <c r="K49" s="94"/>
      <c r="L49" s="94"/>
      <c r="M49" s="60">
        <v>2400</v>
      </c>
      <c r="N49" s="32">
        <f>M49</f>
        <v>2400</v>
      </c>
      <c r="O49" s="94"/>
      <c r="P49" s="94"/>
      <c r="Q49" s="32"/>
      <c r="R49" s="32"/>
      <c r="S49" s="95"/>
    </row>
    <row r="50" spans="1:19" s="23" customFormat="1" ht="45" customHeight="1">
      <c r="A50" s="137">
        <v>23</v>
      </c>
      <c r="B50" s="44" t="s">
        <v>1300</v>
      </c>
      <c r="C50" s="1" t="s">
        <v>1363</v>
      </c>
      <c r="D50" s="1" t="s">
        <v>1388</v>
      </c>
      <c r="E50" s="155" t="s">
        <v>511</v>
      </c>
      <c r="F50" s="156"/>
      <c r="G50" s="30">
        <f>500*4.2</f>
        <v>2100</v>
      </c>
      <c r="H50" s="61">
        <f>G50</f>
        <v>2100</v>
      </c>
      <c r="I50" s="97"/>
      <c r="J50" s="97"/>
      <c r="K50" s="97"/>
      <c r="L50" s="97"/>
      <c r="M50" s="60">
        <v>2000</v>
      </c>
      <c r="N50" s="32">
        <f>M50</f>
        <v>2000</v>
      </c>
      <c r="O50" s="97"/>
      <c r="P50" s="97"/>
      <c r="Q50" s="32"/>
      <c r="R50" s="32"/>
      <c r="S50" s="97"/>
    </row>
    <row r="51" spans="1:19" s="22" customFormat="1" ht="45" customHeight="1">
      <c r="A51" s="137">
        <v>24</v>
      </c>
      <c r="B51" s="44" t="s">
        <v>1301</v>
      </c>
      <c r="C51" s="1" t="s">
        <v>1363</v>
      </c>
      <c r="D51" s="1" t="s">
        <v>1389</v>
      </c>
      <c r="E51" s="155" t="s">
        <v>511</v>
      </c>
      <c r="F51" s="156"/>
      <c r="G51" s="30">
        <f>600*4.2</f>
        <v>2520</v>
      </c>
      <c r="H51" s="61">
        <f>G51</f>
        <v>2520</v>
      </c>
      <c r="I51" s="95"/>
      <c r="J51" s="95"/>
      <c r="K51" s="95"/>
      <c r="L51" s="95"/>
      <c r="M51" s="60">
        <v>2400</v>
      </c>
      <c r="N51" s="32">
        <f>M51</f>
        <v>2400</v>
      </c>
      <c r="O51" s="95"/>
      <c r="P51" s="95"/>
      <c r="Q51" s="32"/>
      <c r="R51" s="32"/>
      <c r="S51" s="95"/>
    </row>
    <row r="52" spans="1:22" ht="45" customHeight="1">
      <c r="A52" s="137">
        <v>25</v>
      </c>
      <c r="B52" s="44" t="s">
        <v>1302</v>
      </c>
      <c r="C52" s="1" t="s">
        <v>1363</v>
      </c>
      <c r="D52" s="1" t="s">
        <v>1390</v>
      </c>
      <c r="E52" s="155" t="s">
        <v>511</v>
      </c>
      <c r="F52" s="156"/>
      <c r="G52" s="30">
        <f>1000*4.2</f>
        <v>4200</v>
      </c>
      <c r="H52" s="61">
        <f>G52</f>
        <v>4200</v>
      </c>
      <c r="I52" s="31"/>
      <c r="J52" s="31"/>
      <c r="K52" s="31"/>
      <c r="L52" s="31"/>
      <c r="M52" s="60">
        <v>4000</v>
      </c>
      <c r="N52" s="32">
        <f>M52</f>
        <v>4000</v>
      </c>
      <c r="O52" s="32"/>
      <c r="P52" s="32"/>
      <c r="Q52" s="32"/>
      <c r="R52" s="32"/>
      <c r="S52" s="146"/>
      <c r="T52" s="19"/>
      <c r="U52" s="19"/>
      <c r="V52" s="19"/>
    </row>
    <row r="53" spans="1:22" ht="45" customHeight="1">
      <c r="A53" s="137">
        <v>26</v>
      </c>
      <c r="B53" s="44" t="s">
        <v>1303</v>
      </c>
      <c r="C53" s="1" t="s">
        <v>1363</v>
      </c>
      <c r="D53" s="1" t="s">
        <v>1391</v>
      </c>
      <c r="E53" s="155" t="s">
        <v>797</v>
      </c>
      <c r="F53" s="156"/>
      <c r="G53" s="30">
        <f>700*4.2</f>
        <v>2940</v>
      </c>
      <c r="H53" s="61">
        <f>G53</f>
        <v>2940</v>
      </c>
      <c r="I53" s="31"/>
      <c r="J53" s="31"/>
      <c r="K53" s="31"/>
      <c r="L53" s="31"/>
      <c r="M53" s="60">
        <v>2800</v>
      </c>
      <c r="N53" s="32">
        <f>M53</f>
        <v>2800</v>
      </c>
      <c r="O53" s="32"/>
      <c r="P53" s="32"/>
      <c r="Q53" s="32"/>
      <c r="R53" s="32"/>
      <c r="S53" s="146"/>
      <c r="T53" s="19"/>
      <c r="U53" s="19"/>
      <c r="V53" s="19"/>
    </row>
    <row r="54" spans="1:22" ht="45" customHeight="1">
      <c r="A54" s="137">
        <v>27</v>
      </c>
      <c r="B54" s="44" t="s">
        <v>1304</v>
      </c>
      <c r="C54" s="1" t="s">
        <v>1363</v>
      </c>
      <c r="D54" s="1" t="s">
        <v>1392</v>
      </c>
      <c r="E54" s="155" t="s">
        <v>797</v>
      </c>
      <c r="F54" s="305" t="s">
        <v>1162</v>
      </c>
      <c r="G54" s="30">
        <f>2200*4.2</f>
        <v>9240</v>
      </c>
      <c r="H54" s="61">
        <f>G54</f>
        <v>9240</v>
      </c>
      <c r="I54" s="31"/>
      <c r="J54" s="31"/>
      <c r="K54" s="31"/>
      <c r="L54" s="31"/>
      <c r="M54" s="60">
        <v>8800</v>
      </c>
      <c r="N54" s="32">
        <f>M54</f>
        <v>8800</v>
      </c>
      <c r="O54" s="32"/>
      <c r="P54" s="32"/>
      <c r="Q54" s="32"/>
      <c r="R54" s="32"/>
      <c r="S54" s="146"/>
      <c r="T54" s="19"/>
      <c r="U54" s="19"/>
      <c r="V54" s="19"/>
    </row>
    <row r="55" spans="1:22" ht="45" customHeight="1">
      <c r="A55" s="137">
        <v>28</v>
      </c>
      <c r="B55" s="44" t="s">
        <v>1305</v>
      </c>
      <c r="C55" s="1" t="s">
        <v>1351</v>
      </c>
      <c r="D55" s="1" t="s">
        <v>1393</v>
      </c>
      <c r="E55" s="155" t="s">
        <v>797</v>
      </c>
      <c r="F55" s="305" t="s">
        <v>1163</v>
      </c>
      <c r="G55" s="30">
        <f>1150*4.2</f>
        <v>4830</v>
      </c>
      <c r="H55" s="61">
        <f>G55</f>
        <v>4830</v>
      </c>
      <c r="I55" s="31"/>
      <c r="J55" s="31"/>
      <c r="K55" s="31"/>
      <c r="L55" s="31"/>
      <c r="M55" s="60">
        <v>4600</v>
      </c>
      <c r="N55" s="32">
        <f>M55</f>
        <v>4600</v>
      </c>
      <c r="O55" s="32"/>
      <c r="P55" s="32"/>
      <c r="Q55" s="32"/>
      <c r="R55" s="32"/>
      <c r="S55" s="146"/>
      <c r="T55" s="19"/>
      <c r="U55" s="19"/>
      <c r="V55" s="19"/>
    </row>
    <row r="56" spans="1:22" ht="45" customHeight="1">
      <c r="A56" s="137">
        <v>29</v>
      </c>
      <c r="B56" s="44" t="s">
        <v>1306</v>
      </c>
      <c r="C56" s="1" t="s">
        <v>1351</v>
      </c>
      <c r="D56" s="1" t="s">
        <v>1394</v>
      </c>
      <c r="E56" s="155" t="s">
        <v>797</v>
      </c>
      <c r="F56" s="305" t="s">
        <v>1164</v>
      </c>
      <c r="G56" s="30">
        <f>720*4.2</f>
        <v>3024</v>
      </c>
      <c r="H56" s="61">
        <f>G56</f>
        <v>3024</v>
      </c>
      <c r="I56" s="31"/>
      <c r="J56" s="2"/>
      <c r="K56" s="31"/>
      <c r="L56" s="31"/>
      <c r="M56" s="60">
        <v>2800</v>
      </c>
      <c r="N56" s="32">
        <f>M56</f>
        <v>2800</v>
      </c>
      <c r="O56" s="32"/>
      <c r="P56" s="32"/>
      <c r="Q56" s="32"/>
      <c r="R56" s="32"/>
      <c r="S56" s="146"/>
      <c r="T56" s="19"/>
      <c r="U56" s="19"/>
      <c r="V56" s="19"/>
    </row>
    <row r="57" spans="1:22" ht="45" customHeight="1">
      <c r="A57" s="137">
        <v>30</v>
      </c>
      <c r="B57" s="44" t="s">
        <v>1307</v>
      </c>
      <c r="C57" s="1" t="s">
        <v>1351</v>
      </c>
      <c r="D57" s="1" t="s">
        <v>1395</v>
      </c>
      <c r="E57" s="155" t="s">
        <v>797</v>
      </c>
      <c r="F57" s="305" t="s">
        <v>1165</v>
      </c>
      <c r="G57" s="30">
        <f>780*4.2</f>
        <v>3276</v>
      </c>
      <c r="H57" s="61">
        <f>G57</f>
        <v>3276</v>
      </c>
      <c r="I57" s="31"/>
      <c r="J57" s="2"/>
      <c r="K57" s="31"/>
      <c r="L57" s="31"/>
      <c r="M57" s="60">
        <v>3100</v>
      </c>
      <c r="N57" s="32">
        <f>M57</f>
        <v>3100</v>
      </c>
      <c r="O57" s="32"/>
      <c r="P57" s="32"/>
      <c r="Q57" s="32"/>
      <c r="R57" s="32"/>
      <c r="S57" s="146"/>
      <c r="T57" s="19"/>
      <c r="U57" s="19"/>
      <c r="V57" s="19"/>
    </row>
    <row r="58" spans="1:22" ht="45" customHeight="1">
      <c r="A58" s="137">
        <v>31</v>
      </c>
      <c r="B58" s="44" t="s">
        <v>1308</v>
      </c>
      <c r="C58" s="1" t="s">
        <v>1351</v>
      </c>
      <c r="D58" s="1" t="s">
        <v>1395</v>
      </c>
      <c r="E58" s="155" t="s">
        <v>797</v>
      </c>
      <c r="F58" s="156"/>
      <c r="G58" s="30">
        <f>780*4.2</f>
        <v>3276</v>
      </c>
      <c r="H58" s="61">
        <f>G58</f>
        <v>3276</v>
      </c>
      <c r="I58" s="31"/>
      <c r="J58" s="2"/>
      <c r="K58" s="31"/>
      <c r="L58" s="31"/>
      <c r="M58" s="60">
        <v>3100</v>
      </c>
      <c r="N58" s="32">
        <f>M58</f>
        <v>3100</v>
      </c>
      <c r="O58" s="32"/>
      <c r="P58" s="32"/>
      <c r="Q58" s="32"/>
      <c r="R58" s="32"/>
      <c r="S58" s="146"/>
      <c r="T58" s="19"/>
      <c r="U58" s="19"/>
      <c r="V58" s="19"/>
    </row>
    <row r="59" spans="1:19" s="22" customFormat="1" ht="45" customHeight="1">
      <c r="A59" s="137">
        <v>32</v>
      </c>
      <c r="B59" s="44" t="s">
        <v>1309</v>
      </c>
      <c r="C59" s="1" t="s">
        <v>1351</v>
      </c>
      <c r="D59" s="1" t="s">
        <v>1390</v>
      </c>
      <c r="E59" s="155" t="s">
        <v>797</v>
      </c>
      <c r="F59" s="305" t="s">
        <v>1166</v>
      </c>
      <c r="G59" s="30">
        <f>1000*4.2</f>
        <v>4200</v>
      </c>
      <c r="H59" s="61">
        <f>G59</f>
        <v>4200</v>
      </c>
      <c r="I59" s="94"/>
      <c r="J59" s="94"/>
      <c r="K59" s="94"/>
      <c r="L59" s="94"/>
      <c r="M59" s="60">
        <v>4000</v>
      </c>
      <c r="N59" s="32">
        <f>M59</f>
        <v>4000</v>
      </c>
      <c r="O59" s="94"/>
      <c r="P59" s="94"/>
      <c r="Q59" s="94"/>
      <c r="R59" s="94"/>
      <c r="S59" s="95"/>
    </row>
    <row r="60" spans="1:19" s="24" customFormat="1" ht="45" customHeight="1">
      <c r="A60" s="137">
        <v>33</v>
      </c>
      <c r="B60" s="44" t="s">
        <v>1310</v>
      </c>
      <c r="C60" s="1" t="s">
        <v>1351</v>
      </c>
      <c r="D60" s="1" t="s">
        <v>1396</v>
      </c>
      <c r="E60" s="155" t="s">
        <v>797</v>
      </c>
      <c r="F60" s="305" t="s">
        <v>1167</v>
      </c>
      <c r="G60" s="30">
        <f>1100*4.2</f>
        <v>4620</v>
      </c>
      <c r="H60" s="61">
        <f>G60</f>
        <v>4620</v>
      </c>
      <c r="I60" s="139"/>
      <c r="J60" s="139"/>
      <c r="K60" s="139"/>
      <c r="L60" s="139"/>
      <c r="M60" s="60">
        <v>4400</v>
      </c>
      <c r="N60" s="32">
        <f>M60</f>
        <v>4400</v>
      </c>
      <c r="O60" s="94"/>
      <c r="P60" s="94"/>
      <c r="Q60" s="94"/>
      <c r="R60" s="94"/>
      <c r="S60" s="139"/>
    </row>
    <row r="61" spans="1:22" ht="45" customHeight="1">
      <c r="A61" s="137">
        <v>34</v>
      </c>
      <c r="B61" s="44" t="s">
        <v>1311</v>
      </c>
      <c r="C61" s="1" t="s">
        <v>1351</v>
      </c>
      <c r="D61" s="1" t="s">
        <v>1397</v>
      </c>
      <c r="E61" s="155" t="s">
        <v>797</v>
      </c>
      <c r="F61" s="305" t="s">
        <v>1168</v>
      </c>
      <c r="G61" s="30">
        <f>970*4.2</f>
        <v>4074</v>
      </c>
      <c r="H61" s="61">
        <f>G61</f>
        <v>4074</v>
      </c>
      <c r="I61" s="31"/>
      <c r="J61" s="31"/>
      <c r="K61" s="31"/>
      <c r="L61" s="31"/>
      <c r="M61" s="60">
        <v>3800</v>
      </c>
      <c r="N61" s="32">
        <f>M61</f>
        <v>3800</v>
      </c>
      <c r="O61" s="32"/>
      <c r="P61" s="32"/>
      <c r="Q61" s="32"/>
      <c r="R61" s="32"/>
      <c r="S61" s="146"/>
      <c r="T61" s="19"/>
      <c r="U61" s="19"/>
      <c r="V61" s="19"/>
    </row>
    <row r="62" spans="1:22" ht="45" customHeight="1">
      <c r="A62" s="137">
        <v>35</v>
      </c>
      <c r="B62" s="44" t="s">
        <v>1312</v>
      </c>
      <c r="C62" s="1" t="s">
        <v>1351</v>
      </c>
      <c r="D62" s="1" t="s">
        <v>1398</v>
      </c>
      <c r="E62" s="155" t="s">
        <v>797</v>
      </c>
      <c r="F62" s="305" t="s">
        <v>1169</v>
      </c>
      <c r="G62" s="30">
        <f>2800*4.2</f>
        <v>11760</v>
      </c>
      <c r="H62" s="61">
        <f>G62</f>
        <v>11760</v>
      </c>
      <c r="I62" s="31"/>
      <c r="J62" s="31"/>
      <c r="K62" s="31"/>
      <c r="L62" s="31"/>
      <c r="M62" s="60">
        <v>11200</v>
      </c>
      <c r="N62" s="32">
        <f>M62</f>
        <v>11200</v>
      </c>
      <c r="O62" s="32"/>
      <c r="P62" s="32"/>
      <c r="Q62" s="32"/>
      <c r="R62" s="32"/>
      <c r="S62" s="146"/>
      <c r="T62" s="19"/>
      <c r="U62" s="19"/>
      <c r="V62" s="19"/>
    </row>
    <row r="63" spans="1:22" ht="45" customHeight="1">
      <c r="A63" s="137">
        <v>36</v>
      </c>
      <c r="B63" s="44" t="s">
        <v>1313</v>
      </c>
      <c r="C63" s="1" t="s">
        <v>1363</v>
      </c>
      <c r="D63" s="1" t="s">
        <v>1399</v>
      </c>
      <c r="E63" s="155" t="s">
        <v>797</v>
      </c>
      <c r="F63" s="305" t="s">
        <v>1170</v>
      </c>
      <c r="G63" s="30">
        <f>1600*4.2</f>
        <v>6720</v>
      </c>
      <c r="H63" s="61">
        <f>G63</f>
        <v>6720</v>
      </c>
      <c r="I63" s="31"/>
      <c r="J63" s="31"/>
      <c r="K63" s="31"/>
      <c r="L63" s="31"/>
      <c r="M63" s="60">
        <v>6400</v>
      </c>
      <c r="N63" s="32">
        <f>M63</f>
        <v>6400</v>
      </c>
      <c r="O63" s="32"/>
      <c r="P63" s="3"/>
      <c r="Q63" s="32"/>
      <c r="R63" s="32"/>
      <c r="S63" s="146"/>
      <c r="T63" s="19"/>
      <c r="U63" s="19"/>
      <c r="V63" s="19"/>
    </row>
    <row r="64" spans="1:22" ht="41.25" customHeight="1">
      <c r="A64" s="137">
        <v>37</v>
      </c>
      <c r="B64" s="44" t="s">
        <v>1314</v>
      </c>
      <c r="C64" s="1" t="s">
        <v>1363</v>
      </c>
      <c r="D64" s="1" t="s">
        <v>1400</v>
      </c>
      <c r="E64" s="155" t="s">
        <v>797</v>
      </c>
      <c r="F64" s="156"/>
      <c r="G64" s="30">
        <v>1750</v>
      </c>
      <c r="H64" s="61">
        <f>G64</f>
        <v>1750</v>
      </c>
      <c r="I64" s="31"/>
      <c r="J64" s="31"/>
      <c r="K64" s="31"/>
      <c r="L64" s="31"/>
      <c r="M64" s="60">
        <v>1600</v>
      </c>
      <c r="N64" s="32">
        <f>M64</f>
        <v>1600</v>
      </c>
      <c r="O64" s="32"/>
      <c r="P64" s="3"/>
      <c r="Q64" s="32"/>
      <c r="R64" s="32"/>
      <c r="S64" s="146"/>
      <c r="T64" s="19"/>
      <c r="U64" s="19"/>
      <c r="V64" s="19"/>
    </row>
    <row r="65" spans="1:22" ht="41.25" customHeight="1">
      <c r="A65" s="137">
        <v>38</v>
      </c>
      <c r="B65" s="44" t="s">
        <v>1315</v>
      </c>
      <c r="C65" s="1" t="s">
        <v>1363</v>
      </c>
      <c r="D65" s="1" t="s">
        <v>1401</v>
      </c>
      <c r="E65" s="155" t="s">
        <v>797</v>
      </c>
      <c r="F65" s="305" t="s">
        <v>1171</v>
      </c>
      <c r="G65" s="30">
        <v>2851</v>
      </c>
      <c r="H65" s="61">
        <f>G65</f>
        <v>2851</v>
      </c>
      <c r="I65" s="31"/>
      <c r="J65" s="31"/>
      <c r="K65" s="31"/>
      <c r="L65" s="31"/>
      <c r="M65" s="60">
        <v>2700</v>
      </c>
      <c r="N65" s="32">
        <f>M65</f>
        <v>2700</v>
      </c>
      <c r="O65" s="32"/>
      <c r="P65" s="3"/>
      <c r="Q65" s="32"/>
      <c r="R65" s="32"/>
      <c r="S65" s="146"/>
      <c r="T65" s="19"/>
      <c r="U65" s="19"/>
      <c r="V65" s="19"/>
    </row>
    <row r="66" spans="1:22" ht="47.25">
      <c r="A66" s="137">
        <v>39</v>
      </c>
      <c r="B66" s="44" t="s">
        <v>1316</v>
      </c>
      <c r="C66" s="1" t="s">
        <v>1363</v>
      </c>
      <c r="D66" s="1" t="s">
        <v>1402</v>
      </c>
      <c r="E66" s="155" t="s">
        <v>797</v>
      </c>
      <c r="F66" s="305" t="s">
        <v>1172</v>
      </c>
      <c r="G66" s="30">
        <v>2839</v>
      </c>
      <c r="H66" s="61">
        <f>G66</f>
        <v>2839</v>
      </c>
      <c r="I66" s="31"/>
      <c r="J66" s="31"/>
      <c r="K66" s="31"/>
      <c r="L66" s="31"/>
      <c r="M66" s="60">
        <v>2500</v>
      </c>
      <c r="N66" s="32">
        <f>M66</f>
        <v>2500</v>
      </c>
      <c r="O66" s="32"/>
      <c r="P66" s="3"/>
      <c r="Q66" s="32"/>
      <c r="R66" s="32"/>
      <c r="S66" s="146"/>
      <c r="T66" s="19"/>
      <c r="U66" s="19"/>
      <c r="V66" s="19"/>
    </row>
    <row r="67" spans="1:22" ht="49.5" customHeight="1">
      <c r="A67" s="137">
        <v>40</v>
      </c>
      <c r="B67" s="5" t="s">
        <v>1317</v>
      </c>
      <c r="C67" s="1" t="s">
        <v>1351</v>
      </c>
      <c r="D67" s="1" t="s">
        <v>1173</v>
      </c>
      <c r="E67" s="155" t="s">
        <v>707</v>
      </c>
      <c r="F67" s="156"/>
      <c r="G67" s="60">
        <v>3900</v>
      </c>
      <c r="H67" s="61">
        <f>G67</f>
        <v>3900</v>
      </c>
      <c r="I67" s="31"/>
      <c r="J67" s="31"/>
      <c r="K67" s="31"/>
      <c r="L67" s="31"/>
      <c r="M67" s="60">
        <v>3700</v>
      </c>
      <c r="N67" s="32">
        <f>M67</f>
        <v>3700</v>
      </c>
      <c r="O67" s="32"/>
      <c r="P67" s="3"/>
      <c r="Q67" s="32"/>
      <c r="R67" s="32"/>
      <c r="S67" s="146"/>
      <c r="T67" s="19"/>
      <c r="U67" s="19"/>
      <c r="V67" s="19"/>
    </row>
    <row r="68" spans="1:22" ht="48" customHeight="1">
      <c r="A68" s="137">
        <v>41</v>
      </c>
      <c r="B68" s="5" t="s">
        <v>1318</v>
      </c>
      <c r="C68" s="1" t="s">
        <v>1348</v>
      </c>
      <c r="D68" s="1" t="s">
        <v>1173</v>
      </c>
      <c r="E68" s="155" t="s">
        <v>707</v>
      </c>
      <c r="F68" s="156"/>
      <c r="G68" s="138">
        <v>700</v>
      </c>
      <c r="H68" s="61">
        <f>G68</f>
        <v>700</v>
      </c>
      <c r="I68" s="31"/>
      <c r="J68" s="31"/>
      <c r="K68" s="31"/>
      <c r="L68" s="31"/>
      <c r="M68" s="60">
        <v>660</v>
      </c>
      <c r="N68" s="32">
        <f>M68</f>
        <v>660</v>
      </c>
      <c r="O68" s="32"/>
      <c r="P68" s="32"/>
      <c r="Q68" s="32"/>
      <c r="R68" s="32"/>
      <c r="S68" s="146"/>
      <c r="T68" s="19"/>
      <c r="U68" s="19"/>
      <c r="V68" s="19"/>
    </row>
    <row r="69" spans="1:22" ht="48" customHeight="1">
      <c r="A69" s="137">
        <v>42</v>
      </c>
      <c r="B69" s="5" t="s">
        <v>1319</v>
      </c>
      <c r="C69" s="1" t="s">
        <v>1348</v>
      </c>
      <c r="D69" s="1" t="s">
        <v>1173</v>
      </c>
      <c r="E69" s="155" t="s">
        <v>707</v>
      </c>
      <c r="F69" s="156"/>
      <c r="G69" s="138">
        <v>800</v>
      </c>
      <c r="H69" s="61">
        <f>G69</f>
        <v>800</v>
      </c>
      <c r="I69" s="31"/>
      <c r="J69" s="31"/>
      <c r="K69" s="31"/>
      <c r="L69" s="31"/>
      <c r="M69" s="60">
        <v>760</v>
      </c>
      <c r="N69" s="32">
        <f>M69</f>
        <v>760</v>
      </c>
      <c r="O69" s="32"/>
      <c r="P69" s="32"/>
      <c r="Q69" s="32"/>
      <c r="R69" s="32"/>
      <c r="S69" s="146"/>
      <c r="T69" s="19"/>
      <c r="U69" s="19"/>
      <c r="V69" s="19"/>
    </row>
    <row r="70" spans="1:22" ht="48" customHeight="1">
      <c r="A70" s="137">
        <v>43</v>
      </c>
      <c r="B70" s="5" t="s">
        <v>1320</v>
      </c>
      <c r="C70" s="1" t="s">
        <v>1348</v>
      </c>
      <c r="D70" s="1" t="s">
        <v>1173</v>
      </c>
      <c r="E70" s="155" t="s">
        <v>707</v>
      </c>
      <c r="F70" s="156"/>
      <c r="G70" s="138">
        <v>800</v>
      </c>
      <c r="H70" s="61">
        <f>G70</f>
        <v>800</v>
      </c>
      <c r="I70" s="31"/>
      <c r="J70" s="31"/>
      <c r="K70" s="31"/>
      <c r="L70" s="31"/>
      <c r="M70" s="60">
        <v>760</v>
      </c>
      <c r="N70" s="32">
        <f>M70</f>
        <v>760</v>
      </c>
      <c r="O70" s="32"/>
      <c r="P70" s="32"/>
      <c r="Q70" s="32"/>
      <c r="R70" s="32"/>
      <c r="S70" s="146"/>
      <c r="T70" s="19"/>
      <c r="U70" s="19"/>
      <c r="V70" s="19"/>
    </row>
    <row r="71" spans="1:22" ht="48" customHeight="1">
      <c r="A71" s="137">
        <v>44</v>
      </c>
      <c r="B71" s="5" t="s">
        <v>1321</v>
      </c>
      <c r="C71" s="1" t="s">
        <v>1348</v>
      </c>
      <c r="D71" s="1" t="s">
        <v>1173</v>
      </c>
      <c r="E71" s="155" t="s">
        <v>707</v>
      </c>
      <c r="F71" s="156"/>
      <c r="G71" s="138">
        <v>700</v>
      </c>
      <c r="H71" s="61">
        <f>G71</f>
        <v>700</v>
      </c>
      <c r="I71" s="31"/>
      <c r="J71" s="31"/>
      <c r="K71" s="31"/>
      <c r="L71" s="31"/>
      <c r="M71" s="60">
        <v>660</v>
      </c>
      <c r="N71" s="32">
        <f>M71</f>
        <v>660</v>
      </c>
      <c r="O71" s="32"/>
      <c r="P71" s="32"/>
      <c r="Q71" s="32"/>
      <c r="R71" s="32"/>
      <c r="S71" s="146"/>
      <c r="T71" s="19"/>
      <c r="U71" s="19"/>
      <c r="V71" s="19"/>
    </row>
    <row r="72" spans="1:22" ht="48" customHeight="1">
      <c r="A72" s="137">
        <v>45</v>
      </c>
      <c r="B72" s="5" t="s">
        <v>1322</v>
      </c>
      <c r="C72" s="1" t="s">
        <v>1050</v>
      </c>
      <c r="D72" s="1" t="s">
        <v>1173</v>
      </c>
      <c r="E72" s="155" t="s">
        <v>707</v>
      </c>
      <c r="F72" s="156"/>
      <c r="G72" s="60">
        <v>4500</v>
      </c>
      <c r="H72" s="61">
        <f>G72</f>
        <v>4500</v>
      </c>
      <c r="I72" s="31"/>
      <c r="J72" s="31"/>
      <c r="K72" s="31"/>
      <c r="L72" s="31"/>
      <c r="M72" s="60">
        <v>4200</v>
      </c>
      <c r="N72" s="32">
        <f>M72</f>
        <v>4200</v>
      </c>
      <c r="O72" s="32"/>
      <c r="P72" s="32"/>
      <c r="Q72" s="32"/>
      <c r="R72" s="32"/>
      <c r="S72" s="146"/>
      <c r="T72" s="19"/>
      <c r="U72" s="19"/>
      <c r="V72" s="19"/>
    </row>
    <row r="73" spans="1:22" ht="49.5">
      <c r="A73" s="137">
        <v>46</v>
      </c>
      <c r="B73" s="5" t="s">
        <v>1323</v>
      </c>
      <c r="C73" s="1" t="s">
        <v>1351</v>
      </c>
      <c r="D73" s="1" t="s">
        <v>1173</v>
      </c>
      <c r="E73" s="155" t="s">
        <v>707</v>
      </c>
      <c r="F73" s="156"/>
      <c r="G73" s="60">
        <v>2200</v>
      </c>
      <c r="H73" s="61">
        <f>G73</f>
        <v>2200</v>
      </c>
      <c r="I73" s="31"/>
      <c r="J73" s="31"/>
      <c r="K73" s="31"/>
      <c r="L73" s="31"/>
      <c r="M73" s="60">
        <v>2000</v>
      </c>
      <c r="N73" s="32">
        <f>M73</f>
        <v>2000</v>
      </c>
      <c r="O73" s="32"/>
      <c r="P73" s="32"/>
      <c r="Q73" s="32"/>
      <c r="R73" s="32"/>
      <c r="S73" s="146"/>
      <c r="T73" s="19"/>
      <c r="U73" s="19"/>
      <c r="V73" s="19"/>
    </row>
    <row r="74" spans="1:22" ht="62.25" customHeight="1">
      <c r="A74" s="137">
        <v>47</v>
      </c>
      <c r="B74" s="5" t="s">
        <v>1324</v>
      </c>
      <c r="C74" s="1" t="s">
        <v>1363</v>
      </c>
      <c r="D74" s="1" t="s">
        <v>1173</v>
      </c>
      <c r="E74" s="155" t="s">
        <v>707</v>
      </c>
      <c r="F74" s="156"/>
      <c r="G74" s="60">
        <v>700</v>
      </c>
      <c r="H74" s="61">
        <f>G74</f>
        <v>700</v>
      </c>
      <c r="I74" s="31"/>
      <c r="J74" s="31"/>
      <c r="K74" s="31"/>
      <c r="L74" s="31"/>
      <c r="M74" s="60">
        <v>660</v>
      </c>
      <c r="N74" s="32">
        <f>M74</f>
        <v>660</v>
      </c>
      <c r="O74" s="32"/>
      <c r="P74" s="32"/>
      <c r="Q74" s="32"/>
      <c r="R74" s="32"/>
      <c r="S74" s="146"/>
      <c r="T74" s="19"/>
      <c r="U74" s="19"/>
      <c r="V74" s="19"/>
    </row>
    <row r="75" spans="1:22" ht="49.5">
      <c r="A75" s="137">
        <v>48</v>
      </c>
      <c r="B75" s="5" t="s">
        <v>1325</v>
      </c>
      <c r="C75" s="1" t="s">
        <v>1351</v>
      </c>
      <c r="D75" s="1" t="s">
        <v>1173</v>
      </c>
      <c r="E75" s="155" t="s">
        <v>707</v>
      </c>
      <c r="F75" s="156"/>
      <c r="G75" s="60">
        <v>1100</v>
      </c>
      <c r="H75" s="61">
        <f>G75</f>
        <v>1100</v>
      </c>
      <c r="I75" s="31"/>
      <c r="J75" s="31"/>
      <c r="K75" s="31"/>
      <c r="L75" s="31"/>
      <c r="M75" s="60">
        <v>1000</v>
      </c>
      <c r="N75" s="32">
        <f>M75</f>
        <v>1000</v>
      </c>
      <c r="O75" s="32"/>
      <c r="P75" s="32"/>
      <c r="Q75" s="32"/>
      <c r="R75" s="32"/>
      <c r="S75" s="146"/>
      <c r="T75" s="19"/>
      <c r="U75" s="19"/>
      <c r="V75" s="19"/>
    </row>
    <row r="76" spans="1:22" ht="43.5" customHeight="1">
      <c r="A76" s="137">
        <v>49</v>
      </c>
      <c r="B76" s="5" t="s">
        <v>1326</v>
      </c>
      <c r="C76" s="1" t="s">
        <v>1351</v>
      </c>
      <c r="D76" s="1" t="s">
        <v>1173</v>
      </c>
      <c r="E76" s="155" t="s">
        <v>707</v>
      </c>
      <c r="F76" s="156"/>
      <c r="G76" s="60">
        <v>1600</v>
      </c>
      <c r="H76" s="61">
        <f>G76</f>
        <v>1600</v>
      </c>
      <c r="I76" s="31"/>
      <c r="J76" s="31"/>
      <c r="K76" s="31"/>
      <c r="L76" s="31"/>
      <c r="M76" s="60">
        <v>1500</v>
      </c>
      <c r="N76" s="32">
        <f>M76</f>
        <v>1500</v>
      </c>
      <c r="O76" s="32"/>
      <c r="P76" s="32"/>
      <c r="Q76" s="32"/>
      <c r="R76" s="32"/>
      <c r="S76" s="146"/>
      <c r="T76" s="19"/>
      <c r="U76" s="19"/>
      <c r="V76" s="19"/>
    </row>
    <row r="77" spans="1:22" ht="43.5" customHeight="1">
      <c r="A77" s="137">
        <v>50</v>
      </c>
      <c r="B77" s="5" t="s">
        <v>1327</v>
      </c>
      <c r="C77" s="1" t="s">
        <v>1351</v>
      </c>
      <c r="D77" s="1" t="s">
        <v>1173</v>
      </c>
      <c r="E77" s="155" t="s">
        <v>707</v>
      </c>
      <c r="F77" s="156"/>
      <c r="G77" s="60">
        <v>800</v>
      </c>
      <c r="H77" s="61">
        <f>G77</f>
        <v>800</v>
      </c>
      <c r="I77" s="31"/>
      <c r="J77" s="31"/>
      <c r="K77" s="31"/>
      <c r="L77" s="31"/>
      <c r="M77" s="60">
        <v>760</v>
      </c>
      <c r="N77" s="32">
        <f>M77</f>
        <v>760</v>
      </c>
      <c r="O77" s="32"/>
      <c r="P77" s="32"/>
      <c r="Q77" s="32"/>
      <c r="R77" s="32"/>
      <c r="S77" s="146"/>
      <c r="T77" s="19"/>
      <c r="U77" s="19"/>
      <c r="V77" s="19"/>
    </row>
    <row r="78" spans="1:22" ht="43.5" customHeight="1">
      <c r="A78" s="137">
        <v>51</v>
      </c>
      <c r="B78" s="5" t="s">
        <v>1328</v>
      </c>
      <c r="C78" s="1" t="s">
        <v>1351</v>
      </c>
      <c r="D78" s="1" t="s">
        <v>1173</v>
      </c>
      <c r="E78" s="155" t="s">
        <v>707</v>
      </c>
      <c r="F78" s="156"/>
      <c r="G78" s="60">
        <v>1100</v>
      </c>
      <c r="H78" s="61">
        <f>G78</f>
        <v>1100</v>
      </c>
      <c r="I78" s="31"/>
      <c r="J78" s="31"/>
      <c r="K78" s="31"/>
      <c r="L78" s="31"/>
      <c r="M78" s="60">
        <v>1000</v>
      </c>
      <c r="N78" s="32">
        <f>M78</f>
        <v>1000</v>
      </c>
      <c r="O78" s="32"/>
      <c r="P78" s="32"/>
      <c r="Q78" s="32"/>
      <c r="R78" s="32"/>
      <c r="S78" s="146"/>
      <c r="T78" s="19"/>
      <c r="U78" s="19"/>
      <c r="V78" s="19"/>
    </row>
    <row r="79" spans="1:22" ht="43.5" customHeight="1">
      <c r="A79" s="137">
        <v>52</v>
      </c>
      <c r="B79" s="5" t="s">
        <v>1329</v>
      </c>
      <c r="C79" s="1" t="s">
        <v>1351</v>
      </c>
      <c r="D79" s="1" t="s">
        <v>1173</v>
      </c>
      <c r="E79" s="155" t="s">
        <v>707</v>
      </c>
      <c r="F79" s="156"/>
      <c r="G79" s="60">
        <v>1300</v>
      </c>
      <c r="H79" s="61">
        <f>G79</f>
        <v>1300</v>
      </c>
      <c r="I79" s="31"/>
      <c r="J79" s="31"/>
      <c r="K79" s="31"/>
      <c r="L79" s="31"/>
      <c r="M79" s="60">
        <v>1200</v>
      </c>
      <c r="N79" s="32">
        <f>M79</f>
        <v>1200</v>
      </c>
      <c r="O79" s="32"/>
      <c r="P79" s="32"/>
      <c r="Q79" s="32"/>
      <c r="R79" s="32"/>
      <c r="S79" s="146"/>
      <c r="T79" s="19"/>
      <c r="U79" s="19"/>
      <c r="V79" s="19"/>
    </row>
    <row r="80" spans="1:22" ht="43.5" customHeight="1">
      <c r="A80" s="137">
        <v>53</v>
      </c>
      <c r="B80" s="5" t="s">
        <v>1330</v>
      </c>
      <c r="C80" s="1" t="s">
        <v>1351</v>
      </c>
      <c r="D80" s="1" t="s">
        <v>1173</v>
      </c>
      <c r="E80" s="155" t="s">
        <v>707</v>
      </c>
      <c r="F80" s="156"/>
      <c r="G80" s="60">
        <v>1000</v>
      </c>
      <c r="H80" s="61">
        <f>G80</f>
        <v>1000</v>
      </c>
      <c r="I80" s="31"/>
      <c r="J80" s="31"/>
      <c r="K80" s="31"/>
      <c r="L80" s="31"/>
      <c r="M80" s="60">
        <v>950</v>
      </c>
      <c r="N80" s="32">
        <f>M80</f>
        <v>950</v>
      </c>
      <c r="O80" s="32"/>
      <c r="P80" s="32"/>
      <c r="Q80" s="32"/>
      <c r="R80" s="32"/>
      <c r="S80" s="146"/>
      <c r="T80" s="19"/>
      <c r="U80" s="19"/>
      <c r="V80" s="19"/>
    </row>
    <row r="81" spans="1:22" ht="43.5" customHeight="1">
      <c r="A81" s="137">
        <v>54</v>
      </c>
      <c r="B81" s="5" t="s">
        <v>1331</v>
      </c>
      <c r="C81" s="1" t="s">
        <v>1351</v>
      </c>
      <c r="D81" s="1" t="s">
        <v>1173</v>
      </c>
      <c r="E81" s="155" t="s">
        <v>707</v>
      </c>
      <c r="F81" s="156"/>
      <c r="G81" s="60">
        <v>950</v>
      </c>
      <c r="H81" s="61">
        <f>G81</f>
        <v>950</v>
      </c>
      <c r="I81" s="31"/>
      <c r="J81" s="31"/>
      <c r="K81" s="31"/>
      <c r="L81" s="31"/>
      <c r="M81" s="60">
        <v>900</v>
      </c>
      <c r="N81" s="32">
        <f>M81</f>
        <v>900</v>
      </c>
      <c r="O81" s="32"/>
      <c r="P81" s="32"/>
      <c r="Q81" s="32"/>
      <c r="R81" s="32"/>
      <c r="S81" s="146"/>
      <c r="T81" s="19"/>
      <c r="U81" s="19"/>
      <c r="V81" s="19"/>
    </row>
    <row r="82" spans="1:22" ht="43.5" customHeight="1">
      <c r="A82" s="137">
        <v>55</v>
      </c>
      <c r="B82" s="5" t="s">
        <v>1332</v>
      </c>
      <c r="C82" s="1" t="s">
        <v>1351</v>
      </c>
      <c r="D82" s="1" t="s">
        <v>1173</v>
      </c>
      <c r="E82" s="155" t="s">
        <v>707</v>
      </c>
      <c r="F82" s="156"/>
      <c r="G82" s="60">
        <v>1400</v>
      </c>
      <c r="H82" s="61">
        <f>G82</f>
        <v>1400</v>
      </c>
      <c r="I82" s="31"/>
      <c r="J82" s="31"/>
      <c r="K82" s="31"/>
      <c r="L82" s="31"/>
      <c r="M82" s="60">
        <v>1300</v>
      </c>
      <c r="N82" s="32">
        <f>M82</f>
        <v>1300</v>
      </c>
      <c r="O82" s="32"/>
      <c r="P82" s="32"/>
      <c r="Q82" s="32"/>
      <c r="R82" s="32"/>
      <c r="S82" s="146"/>
      <c r="T82" s="19"/>
      <c r="U82" s="19"/>
      <c r="V82" s="19"/>
    </row>
    <row r="83" spans="1:22" ht="43.5" customHeight="1">
      <c r="A83" s="137">
        <v>56</v>
      </c>
      <c r="B83" s="5" t="s">
        <v>1333</v>
      </c>
      <c r="C83" s="1" t="s">
        <v>1051</v>
      </c>
      <c r="D83" s="1" t="s">
        <v>1173</v>
      </c>
      <c r="E83" s="155" t="s">
        <v>707</v>
      </c>
      <c r="F83" s="156"/>
      <c r="G83" s="60">
        <v>2200</v>
      </c>
      <c r="H83" s="61">
        <f>G83</f>
        <v>2200</v>
      </c>
      <c r="I83" s="31"/>
      <c r="J83" s="31"/>
      <c r="K83" s="31"/>
      <c r="L83" s="31"/>
      <c r="M83" s="60">
        <v>2100</v>
      </c>
      <c r="N83" s="32">
        <f>M83</f>
        <v>2100</v>
      </c>
      <c r="O83" s="32"/>
      <c r="P83" s="32"/>
      <c r="Q83" s="32"/>
      <c r="R83" s="32"/>
      <c r="S83" s="146"/>
      <c r="T83" s="19"/>
      <c r="U83" s="19"/>
      <c r="V83" s="19"/>
    </row>
    <row r="84" spans="1:22" ht="43.5" customHeight="1">
      <c r="A84" s="137">
        <v>57</v>
      </c>
      <c r="B84" s="5" t="s">
        <v>1334</v>
      </c>
      <c r="C84" s="1" t="s">
        <v>1050</v>
      </c>
      <c r="D84" s="1" t="s">
        <v>1173</v>
      </c>
      <c r="E84" s="155" t="s">
        <v>707</v>
      </c>
      <c r="F84" s="156"/>
      <c r="G84" s="60">
        <v>1600</v>
      </c>
      <c r="H84" s="61">
        <f>G84</f>
        <v>1600</v>
      </c>
      <c r="I84" s="31"/>
      <c r="J84" s="31"/>
      <c r="K84" s="31"/>
      <c r="L84" s="31"/>
      <c r="M84" s="60">
        <v>1500</v>
      </c>
      <c r="N84" s="32">
        <f>M84</f>
        <v>1500</v>
      </c>
      <c r="O84" s="32"/>
      <c r="P84" s="32"/>
      <c r="Q84" s="32"/>
      <c r="R84" s="32"/>
      <c r="S84" s="146"/>
      <c r="T84" s="19"/>
      <c r="U84" s="19"/>
      <c r="V84" s="19"/>
    </row>
    <row r="85" spans="1:22" ht="43.5" customHeight="1">
      <c r="A85" s="137">
        <v>58</v>
      </c>
      <c r="B85" s="44" t="s">
        <v>1335</v>
      </c>
      <c r="C85" s="1" t="s">
        <v>1351</v>
      </c>
      <c r="D85" s="1" t="s">
        <v>1174</v>
      </c>
      <c r="E85" s="155" t="s">
        <v>707</v>
      </c>
      <c r="F85" s="69"/>
      <c r="G85" s="30">
        <v>2000</v>
      </c>
      <c r="H85" s="61">
        <f>G85</f>
        <v>2000</v>
      </c>
      <c r="I85" s="31"/>
      <c r="J85" s="31"/>
      <c r="K85" s="31"/>
      <c r="L85" s="31"/>
      <c r="M85" s="60">
        <v>1900</v>
      </c>
      <c r="N85" s="32">
        <f>M85</f>
        <v>1900</v>
      </c>
      <c r="O85" s="32"/>
      <c r="P85" s="32"/>
      <c r="Q85" s="32"/>
      <c r="R85" s="32"/>
      <c r="S85" s="146"/>
      <c r="T85" s="19"/>
      <c r="U85" s="19"/>
      <c r="V85" s="19"/>
    </row>
    <row r="86" spans="1:22" ht="47.25">
      <c r="A86" s="137">
        <v>59</v>
      </c>
      <c r="B86" s="44" t="s">
        <v>1336</v>
      </c>
      <c r="C86" s="1" t="s">
        <v>1363</v>
      </c>
      <c r="D86" s="1" t="s">
        <v>1403</v>
      </c>
      <c r="E86" s="155" t="s">
        <v>707</v>
      </c>
      <c r="F86" s="306" t="s">
        <v>1175</v>
      </c>
      <c r="G86" s="30">
        <v>2918</v>
      </c>
      <c r="H86" s="61">
        <f>G86</f>
        <v>2918</v>
      </c>
      <c r="I86" s="31"/>
      <c r="J86" s="31"/>
      <c r="K86" s="31"/>
      <c r="L86" s="31"/>
      <c r="M86" s="60">
        <v>2800</v>
      </c>
      <c r="N86" s="32">
        <f>M86</f>
        <v>2800</v>
      </c>
      <c r="O86" s="32"/>
      <c r="P86" s="32"/>
      <c r="Q86" s="32"/>
      <c r="R86" s="32"/>
      <c r="S86" s="146"/>
      <c r="T86" s="19"/>
      <c r="U86" s="19"/>
      <c r="V86" s="19"/>
    </row>
    <row r="87" spans="1:22" ht="47.25">
      <c r="A87" s="137">
        <v>60</v>
      </c>
      <c r="B87" s="44" t="s">
        <v>1337</v>
      </c>
      <c r="C87" s="1" t="s">
        <v>1351</v>
      </c>
      <c r="D87" s="1" t="s">
        <v>1404</v>
      </c>
      <c r="E87" s="155" t="s">
        <v>707</v>
      </c>
      <c r="F87" s="306" t="s">
        <v>1176</v>
      </c>
      <c r="G87" s="30">
        <v>2750</v>
      </c>
      <c r="H87" s="61">
        <f>G87</f>
        <v>2750</v>
      </c>
      <c r="I87" s="31"/>
      <c r="J87" s="31"/>
      <c r="K87" s="31"/>
      <c r="L87" s="31"/>
      <c r="M87" s="60">
        <v>2600</v>
      </c>
      <c r="N87" s="32">
        <f>M87</f>
        <v>2600</v>
      </c>
      <c r="O87" s="32"/>
      <c r="P87" s="32"/>
      <c r="Q87" s="32"/>
      <c r="R87" s="32"/>
      <c r="S87" s="146"/>
      <c r="T87" s="19"/>
      <c r="U87" s="19"/>
      <c r="V87" s="19"/>
    </row>
    <row r="88" spans="1:22" ht="47.25">
      <c r="A88" s="137">
        <v>61</v>
      </c>
      <c r="B88" s="44" t="s">
        <v>1338</v>
      </c>
      <c r="C88" s="1" t="s">
        <v>1351</v>
      </c>
      <c r="D88" s="1" t="s">
        <v>1405</v>
      </c>
      <c r="E88" s="155" t="s">
        <v>707</v>
      </c>
      <c r="F88" s="306" t="s">
        <v>1177</v>
      </c>
      <c r="G88" s="30">
        <v>2348</v>
      </c>
      <c r="H88" s="61">
        <f>G88</f>
        <v>2348</v>
      </c>
      <c r="I88" s="31"/>
      <c r="J88" s="31"/>
      <c r="K88" s="31"/>
      <c r="L88" s="31"/>
      <c r="M88" s="60">
        <v>2200</v>
      </c>
      <c r="N88" s="32">
        <f>M88</f>
        <v>2200</v>
      </c>
      <c r="O88" s="32"/>
      <c r="P88" s="32"/>
      <c r="Q88" s="32"/>
      <c r="R88" s="32"/>
      <c r="S88" s="146"/>
      <c r="T88" s="19"/>
      <c r="U88" s="19"/>
      <c r="V88" s="19"/>
    </row>
    <row r="89" spans="1:22" ht="30" customHeight="1">
      <c r="A89" s="137">
        <v>62</v>
      </c>
      <c r="B89" s="44" t="s">
        <v>1339</v>
      </c>
      <c r="C89" s="1" t="s">
        <v>1406</v>
      </c>
      <c r="D89" s="1" t="s">
        <v>1407</v>
      </c>
      <c r="E89" s="155" t="s">
        <v>707</v>
      </c>
      <c r="F89" s="156"/>
      <c r="G89" s="30">
        <v>5000</v>
      </c>
      <c r="H89" s="61">
        <f>G89</f>
        <v>5000</v>
      </c>
      <c r="I89" s="31"/>
      <c r="J89" s="31"/>
      <c r="K89" s="31"/>
      <c r="L89" s="31"/>
      <c r="M89" s="60">
        <v>4750</v>
      </c>
      <c r="N89" s="32">
        <f>M89</f>
        <v>4750</v>
      </c>
      <c r="O89" s="32"/>
      <c r="P89" s="32"/>
      <c r="Q89" s="32"/>
      <c r="R89" s="32"/>
      <c r="S89" s="146"/>
      <c r="T89" s="19"/>
      <c r="U89" s="19"/>
      <c r="V89" s="19"/>
    </row>
    <row r="90" spans="1:22" ht="45.75" customHeight="1">
      <c r="A90" s="137">
        <v>63</v>
      </c>
      <c r="B90" s="44" t="s">
        <v>1340</v>
      </c>
      <c r="C90" s="1" t="s">
        <v>1351</v>
      </c>
      <c r="D90" s="1" t="s">
        <v>1408</v>
      </c>
      <c r="E90" s="155" t="s">
        <v>707</v>
      </c>
      <c r="F90" s="156"/>
      <c r="G90" s="30">
        <v>3100</v>
      </c>
      <c r="H90" s="61">
        <f>G90</f>
        <v>3100</v>
      </c>
      <c r="I90" s="31"/>
      <c r="J90" s="31"/>
      <c r="K90" s="31"/>
      <c r="L90" s="31"/>
      <c r="M90" s="60">
        <v>2950</v>
      </c>
      <c r="N90" s="32">
        <f>M90</f>
        <v>2950</v>
      </c>
      <c r="O90" s="32"/>
      <c r="P90" s="32"/>
      <c r="Q90" s="32"/>
      <c r="R90" s="32"/>
      <c r="S90" s="146"/>
      <c r="T90" s="19"/>
      <c r="U90" s="19"/>
      <c r="V90" s="19"/>
    </row>
    <row r="91" spans="1:22" ht="45.75" customHeight="1">
      <c r="A91" s="137">
        <v>64</v>
      </c>
      <c r="B91" s="44" t="s">
        <v>1341</v>
      </c>
      <c r="C91" s="1" t="s">
        <v>1351</v>
      </c>
      <c r="D91" s="1" t="s">
        <v>1408</v>
      </c>
      <c r="E91" s="155" t="s">
        <v>707</v>
      </c>
      <c r="F91" s="156"/>
      <c r="G91" s="30">
        <v>3000</v>
      </c>
      <c r="H91" s="61">
        <f>G91</f>
        <v>3000</v>
      </c>
      <c r="I91" s="31"/>
      <c r="J91" s="31"/>
      <c r="K91" s="31"/>
      <c r="L91" s="31"/>
      <c r="M91" s="60">
        <v>2850</v>
      </c>
      <c r="N91" s="32">
        <f>M91</f>
        <v>2850</v>
      </c>
      <c r="O91" s="32"/>
      <c r="P91" s="32"/>
      <c r="Q91" s="32"/>
      <c r="R91" s="32"/>
      <c r="S91" s="146"/>
      <c r="T91" s="19"/>
      <c r="U91" s="19"/>
      <c r="V91" s="19"/>
    </row>
    <row r="92" spans="1:22" ht="63" customHeight="1">
      <c r="A92" s="137">
        <v>65</v>
      </c>
      <c r="B92" s="5" t="s">
        <v>1342</v>
      </c>
      <c r="C92" s="1" t="s">
        <v>1351</v>
      </c>
      <c r="D92" s="1" t="s">
        <v>1409</v>
      </c>
      <c r="E92" s="155" t="s">
        <v>707</v>
      </c>
      <c r="F92" s="306" t="s">
        <v>1178</v>
      </c>
      <c r="G92" s="30">
        <v>2999</v>
      </c>
      <c r="H92" s="61">
        <f>G92</f>
        <v>2999</v>
      </c>
      <c r="I92" s="31"/>
      <c r="J92" s="31"/>
      <c r="K92" s="31"/>
      <c r="L92" s="31"/>
      <c r="M92" s="60">
        <v>2850</v>
      </c>
      <c r="N92" s="32">
        <f>M92</f>
        <v>2850</v>
      </c>
      <c r="O92" s="32"/>
      <c r="P92" s="32"/>
      <c r="Q92" s="32"/>
      <c r="R92" s="32"/>
      <c r="S92" s="146"/>
      <c r="T92" s="19"/>
      <c r="U92" s="19"/>
      <c r="V92" s="19"/>
    </row>
    <row r="93" spans="1:19" s="281" customFormat="1" ht="29.25" customHeight="1">
      <c r="A93" s="297" t="s">
        <v>421</v>
      </c>
      <c r="B93" s="298" t="s">
        <v>1666</v>
      </c>
      <c r="C93" s="297"/>
      <c r="D93" s="297"/>
      <c r="E93" s="297"/>
      <c r="F93" s="299"/>
      <c r="G93" s="298">
        <f>G94+G102</f>
        <v>228947</v>
      </c>
      <c r="H93" s="298">
        <f>H94+H102</f>
        <v>228947</v>
      </c>
      <c r="I93" s="298">
        <f>I94+I102</f>
        <v>10500</v>
      </c>
      <c r="J93" s="298">
        <f>J94+J102</f>
        <v>10500</v>
      </c>
      <c r="K93" s="298">
        <f>K94+K102</f>
        <v>10500</v>
      </c>
      <c r="L93" s="298">
        <f>L94+L102</f>
        <v>10500</v>
      </c>
      <c r="M93" s="298">
        <f>M94+M102</f>
        <v>190000</v>
      </c>
      <c r="N93" s="298">
        <f>N94+N102</f>
        <v>190000</v>
      </c>
      <c r="O93" s="298">
        <f>O94+O102</f>
        <v>35250</v>
      </c>
      <c r="P93" s="298">
        <f>P94+P102</f>
        <v>35250</v>
      </c>
      <c r="Q93" s="298">
        <f>R93</f>
        <v>38000</v>
      </c>
      <c r="R93" s="298">
        <v>38000</v>
      </c>
      <c r="S93" s="280"/>
    </row>
    <row r="94" spans="1:19" s="22" customFormat="1" ht="57.75" customHeight="1">
      <c r="A94" s="136" t="s">
        <v>423</v>
      </c>
      <c r="B94" s="92" t="s">
        <v>424</v>
      </c>
      <c r="C94" s="93"/>
      <c r="D94" s="93"/>
      <c r="E94" s="93"/>
      <c r="F94" s="93"/>
      <c r="G94" s="94">
        <f>G95</f>
        <v>17774</v>
      </c>
      <c r="H94" s="94">
        <f>H95</f>
        <v>17774</v>
      </c>
      <c r="I94" s="94">
        <f>I95</f>
        <v>10500</v>
      </c>
      <c r="J94" s="94">
        <f>J95</f>
        <v>10500</v>
      </c>
      <c r="K94" s="94">
        <f>K95</f>
        <v>10500</v>
      </c>
      <c r="L94" s="94">
        <f>L95</f>
        <v>10500</v>
      </c>
      <c r="M94" s="94">
        <f>M95</f>
        <v>4370</v>
      </c>
      <c r="N94" s="94">
        <f>N95</f>
        <v>4370</v>
      </c>
      <c r="O94" s="94">
        <f>O95</f>
        <v>4370</v>
      </c>
      <c r="P94" s="94">
        <f>P95</f>
        <v>4370</v>
      </c>
      <c r="Q94" s="94"/>
      <c r="R94" s="94"/>
      <c r="S94" s="95"/>
    </row>
    <row r="95" spans="1:19" s="22" customFormat="1" ht="45" customHeight="1">
      <c r="A95" s="91" t="s">
        <v>425</v>
      </c>
      <c r="B95" s="92" t="s">
        <v>426</v>
      </c>
      <c r="C95" s="93"/>
      <c r="D95" s="93"/>
      <c r="E95" s="93"/>
      <c r="F95" s="93"/>
      <c r="G95" s="94">
        <f>SUM(G98:G101)</f>
        <v>17774</v>
      </c>
      <c r="H95" s="94">
        <f>SUM(H98:H101)</f>
        <v>17774</v>
      </c>
      <c r="I95" s="94">
        <f>SUM(I98:I101)</f>
        <v>10500</v>
      </c>
      <c r="J95" s="94">
        <f>SUM(J98:J101)</f>
        <v>10500</v>
      </c>
      <c r="K95" s="94">
        <f>SUM(K98:K101)</f>
        <v>10500</v>
      </c>
      <c r="L95" s="94">
        <f>SUM(L98:L101)</f>
        <v>10500</v>
      </c>
      <c r="M95" s="94">
        <f>SUM(M98:M101)</f>
        <v>4370</v>
      </c>
      <c r="N95" s="94">
        <f>SUM(N98:N101)</f>
        <v>4370</v>
      </c>
      <c r="O95" s="94">
        <f>SUM(O98:O101)</f>
        <v>4370</v>
      </c>
      <c r="P95" s="94">
        <f>SUM(P98:P101)</f>
        <v>4370</v>
      </c>
      <c r="Q95" s="94"/>
      <c r="R95" s="94"/>
      <c r="S95" s="95"/>
    </row>
    <row r="96" spans="1:19" s="23" customFormat="1" ht="26.25" customHeight="1">
      <c r="A96" s="91"/>
      <c r="B96" s="92" t="s">
        <v>427</v>
      </c>
      <c r="C96" s="96"/>
      <c r="D96" s="96"/>
      <c r="E96" s="96"/>
      <c r="F96" s="96"/>
      <c r="G96" s="97"/>
      <c r="H96" s="97"/>
      <c r="I96" s="97"/>
      <c r="J96" s="97"/>
      <c r="K96" s="97"/>
      <c r="L96" s="97"/>
      <c r="M96" s="97"/>
      <c r="N96" s="97"/>
      <c r="O96" s="97"/>
      <c r="P96" s="97"/>
      <c r="Q96" s="97"/>
      <c r="R96" s="97"/>
      <c r="S96" s="97"/>
    </row>
    <row r="97" spans="1:19" s="22" customFormat="1" ht="57.75" customHeight="1">
      <c r="A97" s="91"/>
      <c r="B97" s="98" t="s">
        <v>428</v>
      </c>
      <c r="C97" s="93"/>
      <c r="D97" s="93"/>
      <c r="E97" s="93"/>
      <c r="F97" s="93"/>
      <c r="G97" s="95"/>
      <c r="H97" s="95"/>
      <c r="I97" s="95"/>
      <c r="J97" s="95"/>
      <c r="K97" s="95"/>
      <c r="L97" s="95"/>
      <c r="M97" s="95"/>
      <c r="N97" s="95"/>
      <c r="O97" s="95"/>
      <c r="P97" s="95"/>
      <c r="Q97" s="95"/>
      <c r="R97" s="95"/>
      <c r="S97" s="95"/>
    </row>
    <row r="98" spans="1:22" ht="58.5" customHeight="1">
      <c r="A98" s="155">
        <v>1</v>
      </c>
      <c r="B98" s="44" t="s">
        <v>1410</v>
      </c>
      <c r="C98" s="155" t="s">
        <v>1429</v>
      </c>
      <c r="D98" s="160" t="s">
        <v>1411</v>
      </c>
      <c r="E98" s="161">
        <v>2015</v>
      </c>
      <c r="F98" s="76" t="s">
        <v>1412</v>
      </c>
      <c r="G98" s="162">
        <v>5957</v>
      </c>
      <c r="H98" s="61">
        <f>G98</f>
        <v>5957</v>
      </c>
      <c r="I98" s="162">
        <v>3500</v>
      </c>
      <c r="J98" s="31">
        <f>I98</f>
        <v>3500</v>
      </c>
      <c r="K98" s="162">
        <v>3500</v>
      </c>
      <c r="L98" s="31">
        <f>K98</f>
        <v>3500</v>
      </c>
      <c r="M98" s="162">
        <f>N98</f>
        <v>1030</v>
      </c>
      <c r="N98" s="162">
        <v>1030</v>
      </c>
      <c r="O98" s="32">
        <f>P98</f>
        <v>1030</v>
      </c>
      <c r="P98" s="162">
        <v>1030</v>
      </c>
      <c r="Q98" s="32"/>
      <c r="R98" s="32"/>
      <c r="S98" s="146"/>
      <c r="T98" s="19"/>
      <c r="U98" s="19"/>
      <c r="V98" s="19"/>
    </row>
    <row r="99" spans="1:22" ht="58.5" customHeight="1">
      <c r="A99" s="155">
        <v>2</v>
      </c>
      <c r="B99" s="44" t="s">
        <v>1413</v>
      </c>
      <c r="C99" s="155" t="s">
        <v>1429</v>
      </c>
      <c r="D99" s="76" t="s">
        <v>1414</v>
      </c>
      <c r="E99" s="161">
        <v>2015</v>
      </c>
      <c r="F99" s="1" t="s">
        <v>1415</v>
      </c>
      <c r="G99" s="162">
        <v>2448</v>
      </c>
      <c r="H99" s="61">
        <f>G99</f>
        <v>2448</v>
      </c>
      <c r="I99" s="162">
        <v>1500</v>
      </c>
      <c r="J99" s="31">
        <f>I99</f>
        <v>1500</v>
      </c>
      <c r="K99" s="162">
        <v>1500</v>
      </c>
      <c r="L99" s="31">
        <f>K99</f>
        <v>1500</v>
      </c>
      <c r="M99" s="162">
        <f>N99</f>
        <v>500</v>
      </c>
      <c r="N99" s="162">
        <v>500</v>
      </c>
      <c r="O99" s="32">
        <f>P99</f>
        <v>500</v>
      </c>
      <c r="P99" s="162">
        <v>500</v>
      </c>
      <c r="Q99" s="32"/>
      <c r="R99" s="32"/>
      <c r="S99" s="146"/>
      <c r="T99" s="19"/>
      <c r="U99" s="19"/>
      <c r="V99" s="19"/>
    </row>
    <row r="100" spans="1:22" ht="58.5" customHeight="1">
      <c r="A100" s="155">
        <v>3</v>
      </c>
      <c r="B100" s="163" t="s">
        <v>1416</v>
      </c>
      <c r="C100" s="155" t="s">
        <v>1429</v>
      </c>
      <c r="D100" s="155" t="s">
        <v>1417</v>
      </c>
      <c r="E100" s="161">
        <v>2015</v>
      </c>
      <c r="F100" s="1" t="s">
        <v>1418</v>
      </c>
      <c r="G100" s="162">
        <v>3528</v>
      </c>
      <c r="H100" s="61">
        <f>G100</f>
        <v>3528</v>
      </c>
      <c r="I100" s="162">
        <v>2000</v>
      </c>
      <c r="J100" s="31">
        <f>I100</f>
        <v>2000</v>
      </c>
      <c r="K100" s="162">
        <v>2000</v>
      </c>
      <c r="L100" s="31">
        <f>K100</f>
        <v>2000</v>
      </c>
      <c r="M100" s="162">
        <f>N100</f>
        <v>1390</v>
      </c>
      <c r="N100" s="162">
        <v>1390</v>
      </c>
      <c r="O100" s="32">
        <f>P100</f>
        <v>1390</v>
      </c>
      <c r="P100" s="162">
        <v>1390</v>
      </c>
      <c r="Q100" s="32"/>
      <c r="R100" s="32"/>
      <c r="S100" s="146"/>
      <c r="T100" s="19"/>
      <c r="U100" s="19"/>
      <c r="V100" s="19"/>
    </row>
    <row r="101" spans="1:22" ht="58.5" customHeight="1">
      <c r="A101" s="155">
        <v>4</v>
      </c>
      <c r="B101" s="163" t="s">
        <v>1419</v>
      </c>
      <c r="C101" s="155" t="s">
        <v>1429</v>
      </c>
      <c r="D101" s="159" t="s">
        <v>1420</v>
      </c>
      <c r="E101" s="161">
        <v>2015</v>
      </c>
      <c r="F101" s="76" t="s">
        <v>1421</v>
      </c>
      <c r="G101" s="162">
        <v>5841</v>
      </c>
      <c r="H101" s="61">
        <f>G101</f>
        <v>5841</v>
      </c>
      <c r="I101" s="162">
        <v>3500</v>
      </c>
      <c r="J101" s="31">
        <f>I101</f>
        <v>3500</v>
      </c>
      <c r="K101" s="162">
        <v>3500</v>
      </c>
      <c r="L101" s="31">
        <f>K101</f>
        <v>3500</v>
      </c>
      <c r="M101" s="162">
        <f>N101</f>
        <v>1450</v>
      </c>
      <c r="N101" s="162">
        <v>1450</v>
      </c>
      <c r="O101" s="32">
        <f>P101</f>
        <v>1450</v>
      </c>
      <c r="P101" s="162">
        <v>1450</v>
      </c>
      <c r="Q101" s="32"/>
      <c r="R101" s="32"/>
      <c r="S101" s="146"/>
      <c r="T101" s="19"/>
      <c r="U101" s="19"/>
      <c r="V101" s="19"/>
    </row>
    <row r="102" spans="1:19" s="22" customFormat="1" ht="48" customHeight="1">
      <c r="A102" s="136" t="s">
        <v>489</v>
      </c>
      <c r="B102" s="92" t="s">
        <v>490</v>
      </c>
      <c r="C102" s="93"/>
      <c r="D102" s="93"/>
      <c r="E102" s="93"/>
      <c r="F102" s="93"/>
      <c r="G102" s="94">
        <f>G103</f>
        <v>211173</v>
      </c>
      <c r="H102" s="94">
        <f>H103</f>
        <v>211173</v>
      </c>
      <c r="I102" s="94"/>
      <c r="J102" s="94"/>
      <c r="K102" s="94"/>
      <c r="L102" s="94"/>
      <c r="M102" s="94">
        <f>M103</f>
        <v>185630</v>
      </c>
      <c r="N102" s="94">
        <f>N103</f>
        <v>185630</v>
      </c>
      <c r="O102" s="94">
        <f>O103</f>
        <v>30880</v>
      </c>
      <c r="P102" s="94">
        <f>P103</f>
        <v>30880</v>
      </c>
      <c r="Q102" s="94"/>
      <c r="R102" s="94"/>
      <c r="S102" s="95"/>
    </row>
    <row r="103" spans="1:19" s="22" customFormat="1" ht="67.5" customHeight="1">
      <c r="A103" s="91" t="s">
        <v>735</v>
      </c>
      <c r="B103" s="92" t="s">
        <v>736</v>
      </c>
      <c r="C103" s="93"/>
      <c r="D103" s="93"/>
      <c r="E103" s="93"/>
      <c r="F103" s="93"/>
      <c r="G103" s="94">
        <f>SUM(G104:G122)</f>
        <v>211173</v>
      </c>
      <c r="H103" s="94">
        <f>SUM(H104:H122)</f>
        <v>211173</v>
      </c>
      <c r="I103" s="94"/>
      <c r="J103" s="94"/>
      <c r="K103" s="94"/>
      <c r="L103" s="94"/>
      <c r="M103" s="94">
        <f>SUM(M104:M122)</f>
        <v>185630</v>
      </c>
      <c r="N103" s="94">
        <f>SUM(N104:N122)</f>
        <v>185630</v>
      </c>
      <c r="O103" s="94">
        <f>SUM(O104:O122)</f>
        <v>30880</v>
      </c>
      <c r="P103" s="94">
        <f>SUM(P104:P122)</f>
        <v>30880</v>
      </c>
      <c r="Q103" s="94"/>
      <c r="R103" s="94"/>
      <c r="S103" s="95"/>
    </row>
    <row r="104" spans="1:22" ht="54" customHeight="1">
      <c r="A104" s="159">
        <v>5</v>
      </c>
      <c r="B104" s="154" t="s">
        <v>1422</v>
      </c>
      <c r="C104" s="155" t="s">
        <v>1429</v>
      </c>
      <c r="D104" s="159" t="s">
        <v>1423</v>
      </c>
      <c r="E104" s="161" t="s">
        <v>599</v>
      </c>
      <c r="F104" s="76" t="s">
        <v>1424</v>
      </c>
      <c r="G104" s="164">
        <v>538</v>
      </c>
      <c r="H104" s="61">
        <f>G104</f>
        <v>538</v>
      </c>
      <c r="I104" s="31"/>
      <c r="J104" s="31"/>
      <c r="K104" s="31"/>
      <c r="L104" s="31"/>
      <c r="M104" s="162">
        <f>N104</f>
        <v>480</v>
      </c>
      <c r="N104" s="162">
        <v>480</v>
      </c>
      <c r="O104" s="32">
        <f>P104</f>
        <v>480</v>
      </c>
      <c r="P104" s="162">
        <v>480</v>
      </c>
      <c r="Q104" s="32"/>
      <c r="R104" s="32"/>
      <c r="S104" s="146"/>
      <c r="T104" s="19"/>
      <c r="U104" s="19"/>
      <c r="V104" s="19"/>
    </row>
    <row r="105" spans="1:22" ht="82.5">
      <c r="A105" s="155">
        <v>6</v>
      </c>
      <c r="B105" s="44" t="s">
        <v>1425</v>
      </c>
      <c r="C105" s="155" t="s">
        <v>1429</v>
      </c>
      <c r="D105" s="41" t="s">
        <v>1426</v>
      </c>
      <c r="E105" s="161" t="s">
        <v>599</v>
      </c>
      <c r="F105" s="76" t="s">
        <v>1427</v>
      </c>
      <c r="G105" s="165">
        <v>6689</v>
      </c>
      <c r="H105" s="61">
        <f>G105</f>
        <v>6689</v>
      </c>
      <c r="I105" s="31"/>
      <c r="J105" s="31"/>
      <c r="K105" s="31"/>
      <c r="L105" s="31"/>
      <c r="M105" s="162">
        <f>N105</f>
        <v>5900</v>
      </c>
      <c r="N105" s="162">
        <v>5900</v>
      </c>
      <c r="O105" s="32">
        <f>P105</f>
        <v>5650</v>
      </c>
      <c r="P105" s="162">
        <v>5650</v>
      </c>
      <c r="Q105" s="32"/>
      <c r="R105" s="32"/>
      <c r="S105" s="146"/>
      <c r="T105" s="19"/>
      <c r="U105" s="19"/>
      <c r="V105" s="19"/>
    </row>
    <row r="106" spans="1:22" ht="56.25" customHeight="1">
      <c r="A106" s="155">
        <v>7</v>
      </c>
      <c r="B106" s="44" t="s">
        <v>1428</v>
      </c>
      <c r="C106" s="155" t="s">
        <v>1429</v>
      </c>
      <c r="D106" s="1" t="s">
        <v>1662</v>
      </c>
      <c r="E106" s="1" t="s">
        <v>599</v>
      </c>
      <c r="F106" s="1" t="s">
        <v>1430</v>
      </c>
      <c r="G106" s="2">
        <v>9864</v>
      </c>
      <c r="H106" s="61">
        <f>G106</f>
        <v>9864</v>
      </c>
      <c r="I106" s="31"/>
      <c r="J106" s="31"/>
      <c r="K106" s="31"/>
      <c r="L106" s="31"/>
      <c r="M106" s="162">
        <v>8760</v>
      </c>
      <c r="N106" s="162">
        <v>8760</v>
      </c>
      <c r="O106" s="32">
        <f>P106</f>
        <v>8400</v>
      </c>
      <c r="P106" s="3">
        <v>8400</v>
      </c>
      <c r="Q106" s="32"/>
      <c r="R106" s="32"/>
      <c r="S106" s="146"/>
      <c r="T106" s="19"/>
      <c r="U106" s="19"/>
      <c r="V106" s="19"/>
    </row>
    <row r="107" spans="1:22" ht="56.25" customHeight="1">
      <c r="A107" s="155">
        <v>8</v>
      </c>
      <c r="B107" s="44" t="s">
        <v>1431</v>
      </c>
      <c r="C107" s="155" t="s">
        <v>1429</v>
      </c>
      <c r="D107" s="76" t="s">
        <v>1432</v>
      </c>
      <c r="E107" s="1" t="s">
        <v>599</v>
      </c>
      <c r="F107" s="1" t="s">
        <v>1433</v>
      </c>
      <c r="G107" s="2">
        <v>4475</v>
      </c>
      <c r="H107" s="61">
        <f>G107</f>
        <v>4475</v>
      </c>
      <c r="I107" s="31"/>
      <c r="J107" s="31"/>
      <c r="K107" s="31"/>
      <c r="L107" s="31"/>
      <c r="M107" s="162">
        <f>N107</f>
        <v>3800</v>
      </c>
      <c r="N107" s="162">
        <v>3800</v>
      </c>
      <c r="O107" s="32">
        <f>P107</f>
        <v>3800</v>
      </c>
      <c r="P107" s="3">
        <v>3800</v>
      </c>
      <c r="Q107" s="32"/>
      <c r="R107" s="32"/>
      <c r="S107" s="146"/>
      <c r="T107" s="19"/>
      <c r="U107" s="19"/>
      <c r="V107" s="19"/>
    </row>
    <row r="108" spans="1:22" ht="56.25" customHeight="1">
      <c r="A108" s="155">
        <v>9</v>
      </c>
      <c r="B108" s="44" t="s">
        <v>1434</v>
      </c>
      <c r="C108" s="155" t="s">
        <v>1429</v>
      </c>
      <c r="D108" s="76" t="s">
        <v>1435</v>
      </c>
      <c r="E108" s="1" t="s">
        <v>599</v>
      </c>
      <c r="F108" s="1" t="s">
        <v>1436</v>
      </c>
      <c r="G108" s="2">
        <v>8281</v>
      </c>
      <c r="H108" s="61">
        <f>G108</f>
        <v>8281</v>
      </c>
      <c r="I108" s="31"/>
      <c r="J108" s="31"/>
      <c r="K108" s="31"/>
      <c r="L108" s="31"/>
      <c r="M108" s="162">
        <f>N108</f>
        <v>7300</v>
      </c>
      <c r="N108" s="162">
        <v>7300</v>
      </c>
      <c r="O108" s="32">
        <f>P108</f>
        <v>7300</v>
      </c>
      <c r="P108" s="3">
        <v>7300</v>
      </c>
      <c r="Q108" s="32"/>
      <c r="R108" s="32"/>
      <c r="S108" s="146"/>
      <c r="T108" s="19"/>
      <c r="U108" s="19"/>
      <c r="V108" s="19"/>
    </row>
    <row r="109" spans="1:22" ht="56.25" customHeight="1">
      <c r="A109" s="155">
        <v>10</v>
      </c>
      <c r="B109" s="166" t="s">
        <v>1437</v>
      </c>
      <c r="C109" s="155" t="s">
        <v>1429</v>
      </c>
      <c r="D109" s="76" t="s">
        <v>1438</v>
      </c>
      <c r="E109" s="1" t="s">
        <v>599</v>
      </c>
      <c r="F109" s="1" t="s">
        <v>1439</v>
      </c>
      <c r="G109" s="9">
        <v>1823</v>
      </c>
      <c r="H109" s="61">
        <f>G109</f>
        <v>1823</v>
      </c>
      <c r="I109" s="31"/>
      <c r="J109" s="31"/>
      <c r="K109" s="31"/>
      <c r="L109" s="31"/>
      <c r="M109" s="162">
        <f>N109</f>
        <v>1550</v>
      </c>
      <c r="N109" s="162">
        <v>1550</v>
      </c>
      <c r="O109" s="32">
        <f>P109</f>
        <v>1550</v>
      </c>
      <c r="P109" s="3">
        <v>1550</v>
      </c>
      <c r="Q109" s="32"/>
      <c r="R109" s="32"/>
      <c r="S109" s="146"/>
      <c r="T109" s="19"/>
      <c r="U109" s="19"/>
      <c r="V109" s="19"/>
    </row>
    <row r="110" spans="1:22" ht="56.25" customHeight="1">
      <c r="A110" s="155">
        <v>11</v>
      </c>
      <c r="B110" s="44" t="s">
        <v>1440</v>
      </c>
      <c r="C110" s="155" t="s">
        <v>1429</v>
      </c>
      <c r="D110" s="7" t="s">
        <v>1441</v>
      </c>
      <c r="E110" s="1" t="s">
        <v>599</v>
      </c>
      <c r="F110" s="1" t="s">
        <v>1442</v>
      </c>
      <c r="G110" s="9">
        <v>333</v>
      </c>
      <c r="H110" s="61">
        <f>G110</f>
        <v>333</v>
      </c>
      <c r="I110" s="31"/>
      <c r="J110" s="31"/>
      <c r="K110" s="31"/>
      <c r="L110" s="31"/>
      <c r="M110" s="162">
        <f>N110</f>
        <v>290</v>
      </c>
      <c r="N110" s="162">
        <v>290</v>
      </c>
      <c r="O110" s="32">
        <f>P110</f>
        <v>290</v>
      </c>
      <c r="P110" s="3">
        <v>290</v>
      </c>
      <c r="Q110" s="32"/>
      <c r="R110" s="32"/>
      <c r="S110" s="146"/>
      <c r="T110" s="19"/>
      <c r="U110" s="19"/>
      <c r="V110" s="19"/>
    </row>
    <row r="111" spans="1:22" ht="56.25" customHeight="1">
      <c r="A111" s="155">
        <v>12</v>
      </c>
      <c r="B111" s="44" t="s">
        <v>1443</v>
      </c>
      <c r="C111" s="155" t="s">
        <v>1429</v>
      </c>
      <c r="D111" s="7" t="s">
        <v>1444</v>
      </c>
      <c r="E111" s="1" t="s">
        <v>599</v>
      </c>
      <c r="F111" s="1" t="s">
        <v>1445</v>
      </c>
      <c r="G111" s="9">
        <v>1716</v>
      </c>
      <c r="H111" s="61">
        <f>G111</f>
        <v>1716</v>
      </c>
      <c r="I111" s="31"/>
      <c r="J111" s="31"/>
      <c r="K111" s="31"/>
      <c r="L111" s="31"/>
      <c r="M111" s="162">
        <f>N111</f>
        <v>1570</v>
      </c>
      <c r="N111" s="162">
        <v>1570</v>
      </c>
      <c r="O111" s="32">
        <f>P111</f>
        <v>1570</v>
      </c>
      <c r="P111" s="3">
        <v>1570</v>
      </c>
      <c r="Q111" s="32"/>
      <c r="R111" s="32"/>
      <c r="S111" s="146"/>
      <c r="T111" s="19"/>
      <c r="U111" s="19"/>
      <c r="V111" s="19"/>
    </row>
    <row r="112" spans="1:22" ht="56.25" customHeight="1">
      <c r="A112" s="155">
        <v>13</v>
      </c>
      <c r="B112" s="44" t="s">
        <v>1446</v>
      </c>
      <c r="C112" s="155" t="s">
        <v>1429</v>
      </c>
      <c r="D112" s="7" t="s">
        <v>1447</v>
      </c>
      <c r="E112" s="1" t="s">
        <v>599</v>
      </c>
      <c r="F112" s="1" t="s">
        <v>1448</v>
      </c>
      <c r="G112" s="9">
        <v>1307</v>
      </c>
      <c r="H112" s="61">
        <f>G112</f>
        <v>1307</v>
      </c>
      <c r="I112" s="31"/>
      <c r="J112" s="31"/>
      <c r="K112" s="31"/>
      <c r="L112" s="31"/>
      <c r="M112" s="162">
        <f>N112</f>
        <v>1180</v>
      </c>
      <c r="N112" s="162">
        <v>1180</v>
      </c>
      <c r="O112" s="32">
        <f>P112</f>
        <v>1140</v>
      </c>
      <c r="P112" s="3">
        <v>1140</v>
      </c>
      <c r="Q112" s="32"/>
      <c r="R112" s="32"/>
      <c r="S112" s="146"/>
      <c r="T112" s="19"/>
      <c r="U112" s="19"/>
      <c r="V112" s="19"/>
    </row>
    <row r="113" spans="1:22" ht="56.25" customHeight="1">
      <c r="A113" s="155">
        <v>14</v>
      </c>
      <c r="B113" s="44" t="s">
        <v>1449</v>
      </c>
      <c r="C113" s="155" t="s">
        <v>1429</v>
      </c>
      <c r="D113" s="7" t="s">
        <v>1450</v>
      </c>
      <c r="E113" s="1" t="s">
        <v>599</v>
      </c>
      <c r="F113" s="1" t="s">
        <v>1451</v>
      </c>
      <c r="G113" s="9">
        <v>418</v>
      </c>
      <c r="H113" s="61">
        <f>G113</f>
        <v>418</v>
      </c>
      <c r="I113" s="31"/>
      <c r="J113" s="31"/>
      <c r="K113" s="31"/>
      <c r="L113" s="31"/>
      <c r="M113" s="162">
        <f>N113</f>
        <v>370</v>
      </c>
      <c r="N113" s="162">
        <v>370</v>
      </c>
      <c r="O113" s="32">
        <f>P113</f>
        <v>370</v>
      </c>
      <c r="P113" s="3">
        <v>370</v>
      </c>
      <c r="Q113" s="32"/>
      <c r="R113" s="32"/>
      <c r="S113" s="146"/>
      <c r="T113" s="19"/>
      <c r="U113" s="19"/>
      <c r="V113" s="19"/>
    </row>
    <row r="114" spans="1:22" ht="56.25" customHeight="1">
      <c r="A114" s="155">
        <v>15</v>
      </c>
      <c r="B114" s="44" t="s">
        <v>1452</v>
      </c>
      <c r="C114" s="155" t="s">
        <v>1429</v>
      </c>
      <c r="D114" s="7" t="s">
        <v>1423</v>
      </c>
      <c r="E114" s="1" t="s">
        <v>599</v>
      </c>
      <c r="F114" s="1" t="s">
        <v>1453</v>
      </c>
      <c r="G114" s="9">
        <v>379</v>
      </c>
      <c r="H114" s="61">
        <f>G114</f>
        <v>379</v>
      </c>
      <c r="I114" s="31"/>
      <c r="J114" s="31"/>
      <c r="K114" s="31"/>
      <c r="L114" s="31"/>
      <c r="M114" s="162">
        <f>N114</f>
        <v>330</v>
      </c>
      <c r="N114" s="162">
        <v>330</v>
      </c>
      <c r="O114" s="32">
        <f>P114</f>
        <v>330</v>
      </c>
      <c r="P114" s="154">
        <v>330</v>
      </c>
      <c r="Q114" s="32"/>
      <c r="R114" s="32"/>
      <c r="S114" s="146"/>
      <c r="T114" s="19"/>
      <c r="U114" s="19"/>
      <c r="V114" s="19"/>
    </row>
    <row r="115" spans="1:19" s="22" customFormat="1" ht="141.75" customHeight="1">
      <c r="A115" s="159">
        <v>16</v>
      </c>
      <c r="B115" s="167" t="s">
        <v>1454</v>
      </c>
      <c r="C115" s="155" t="s">
        <v>1429</v>
      </c>
      <c r="D115" s="158" t="s">
        <v>1455</v>
      </c>
      <c r="E115" s="1" t="s">
        <v>511</v>
      </c>
      <c r="F115" s="1" t="s">
        <v>1097</v>
      </c>
      <c r="G115" s="130">
        <v>13052</v>
      </c>
      <c r="H115" s="61">
        <f>G115</f>
        <v>13052</v>
      </c>
      <c r="I115" s="94"/>
      <c r="J115" s="94"/>
      <c r="K115" s="94"/>
      <c r="L115" s="94"/>
      <c r="M115" s="162">
        <f>N115</f>
        <v>11700</v>
      </c>
      <c r="N115" s="162">
        <v>11700</v>
      </c>
      <c r="O115" s="94"/>
      <c r="P115" s="94"/>
      <c r="Q115" s="26"/>
      <c r="R115" s="26"/>
      <c r="S115" s="95"/>
    </row>
    <row r="116" spans="1:22" ht="126" customHeight="1">
      <c r="A116" s="159">
        <v>17</v>
      </c>
      <c r="B116" s="167" t="s">
        <v>1456</v>
      </c>
      <c r="C116" s="155" t="s">
        <v>1429</v>
      </c>
      <c r="D116" s="158" t="s">
        <v>1457</v>
      </c>
      <c r="E116" s="1" t="s">
        <v>511</v>
      </c>
      <c r="F116" s="1" t="s">
        <v>1098</v>
      </c>
      <c r="G116" s="130">
        <v>14817</v>
      </c>
      <c r="H116" s="61">
        <f>G116</f>
        <v>14817</v>
      </c>
      <c r="I116" s="31"/>
      <c r="J116" s="31"/>
      <c r="K116" s="31"/>
      <c r="L116" s="31"/>
      <c r="M116" s="162">
        <f>N116</f>
        <v>13300</v>
      </c>
      <c r="N116" s="162">
        <v>13300</v>
      </c>
      <c r="O116" s="32"/>
      <c r="P116" s="32"/>
      <c r="Q116" s="26"/>
      <c r="R116" s="32"/>
      <c r="S116" s="146"/>
      <c r="T116" s="19"/>
      <c r="U116" s="19"/>
      <c r="V116" s="19"/>
    </row>
    <row r="117" spans="1:22" ht="49.5">
      <c r="A117" s="159">
        <v>18</v>
      </c>
      <c r="B117" s="167" t="s">
        <v>1458</v>
      </c>
      <c r="C117" s="155" t="s">
        <v>1429</v>
      </c>
      <c r="D117" s="158" t="s">
        <v>1099</v>
      </c>
      <c r="E117" s="1" t="s">
        <v>511</v>
      </c>
      <c r="F117" s="1" t="s">
        <v>1100</v>
      </c>
      <c r="G117" s="130">
        <v>12800</v>
      </c>
      <c r="H117" s="61">
        <f>G117</f>
        <v>12800</v>
      </c>
      <c r="I117" s="134"/>
      <c r="J117" s="134"/>
      <c r="K117" s="134"/>
      <c r="L117" s="134"/>
      <c r="M117" s="162">
        <f>N117</f>
        <v>11800</v>
      </c>
      <c r="N117" s="162">
        <v>11800</v>
      </c>
      <c r="O117" s="134"/>
      <c r="P117" s="134"/>
      <c r="Q117" s="26"/>
      <c r="R117" s="26"/>
      <c r="S117" s="135"/>
      <c r="T117" s="19"/>
      <c r="U117" s="19"/>
      <c r="V117" s="19"/>
    </row>
    <row r="118" spans="1:19" s="22" customFormat="1" ht="49.5">
      <c r="A118" s="159">
        <v>19</v>
      </c>
      <c r="B118" s="167" t="s">
        <v>1459</v>
      </c>
      <c r="C118" s="155" t="s">
        <v>1429</v>
      </c>
      <c r="D118" s="158" t="s">
        <v>1460</v>
      </c>
      <c r="E118" s="1" t="s">
        <v>511</v>
      </c>
      <c r="F118" s="1"/>
      <c r="G118" s="130">
        <v>14560</v>
      </c>
      <c r="H118" s="61">
        <f>G118</f>
        <v>14560</v>
      </c>
      <c r="I118" s="94"/>
      <c r="J118" s="94"/>
      <c r="K118" s="94"/>
      <c r="L118" s="94"/>
      <c r="M118" s="162">
        <f>N118</f>
        <v>13000</v>
      </c>
      <c r="N118" s="162">
        <v>13000</v>
      </c>
      <c r="O118" s="94"/>
      <c r="P118" s="94"/>
      <c r="Q118" s="26"/>
      <c r="R118" s="26"/>
      <c r="S118" s="95"/>
    </row>
    <row r="119" spans="1:19" s="22" customFormat="1" ht="33">
      <c r="A119" s="159">
        <v>21</v>
      </c>
      <c r="B119" s="167" t="s">
        <v>1461</v>
      </c>
      <c r="C119" s="155" t="s">
        <v>1429</v>
      </c>
      <c r="D119" s="158" t="s">
        <v>1101</v>
      </c>
      <c r="E119" s="1" t="s">
        <v>506</v>
      </c>
      <c r="F119" s="1"/>
      <c r="G119" s="130">
        <v>80000</v>
      </c>
      <c r="H119" s="61">
        <f>G119</f>
        <v>80000</v>
      </c>
      <c r="I119" s="94"/>
      <c r="J119" s="94"/>
      <c r="K119" s="94"/>
      <c r="L119" s="94"/>
      <c r="M119" s="162">
        <f>N119</f>
        <v>68200</v>
      </c>
      <c r="N119" s="162">
        <f>71400-3200</f>
        <v>68200</v>
      </c>
      <c r="O119" s="94"/>
      <c r="P119" s="94"/>
      <c r="Q119" s="26"/>
      <c r="R119" s="26"/>
      <c r="S119" s="95"/>
    </row>
    <row r="120" spans="1:19" s="23" customFormat="1" ht="33">
      <c r="A120" s="159">
        <v>22</v>
      </c>
      <c r="B120" s="167" t="s">
        <v>1462</v>
      </c>
      <c r="C120" s="155" t="s">
        <v>1429</v>
      </c>
      <c r="D120" s="219" t="s">
        <v>1463</v>
      </c>
      <c r="E120" s="1" t="s">
        <v>707</v>
      </c>
      <c r="F120" s="1"/>
      <c r="G120" s="130">
        <v>20000</v>
      </c>
      <c r="H120" s="61">
        <f>G120</f>
        <v>20000</v>
      </c>
      <c r="I120" s="97"/>
      <c r="J120" s="97"/>
      <c r="K120" s="97"/>
      <c r="L120" s="97"/>
      <c r="M120" s="162">
        <f>N120</f>
        <v>18000</v>
      </c>
      <c r="N120" s="162">
        <v>18000</v>
      </c>
      <c r="O120" s="97"/>
      <c r="P120" s="97"/>
      <c r="Q120" s="26"/>
      <c r="R120" s="135"/>
      <c r="S120" s="97"/>
    </row>
    <row r="121" spans="1:19" s="22" customFormat="1" ht="60" customHeight="1">
      <c r="A121" s="159">
        <v>23</v>
      </c>
      <c r="B121" s="167" t="s">
        <v>1464</v>
      </c>
      <c r="C121" s="155" t="s">
        <v>1429</v>
      </c>
      <c r="D121" s="219" t="s">
        <v>1102</v>
      </c>
      <c r="E121" s="1" t="s">
        <v>707</v>
      </c>
      <c r="F121" s="1"/>
      <c r="G121" s="130">
        <v>10121</v>
      </c>
      <c r="H121" s="61">
        <f>G121</f>
        <v>10121</v>
      </c>
      <c r="I121" s="95"/>
      <c r="J121" s="95"/>
      <c r="K121" s="95"/>
      <c r="L121" s="95"/>
      <c r="M121" s="162">
        <f>N121</f>
        <v>9100</v>
      </c>
      <c r="N121" s="162">
        <v>9100</v>
      </c>
      <c r="O121" s="95"/>
      <c r="P121" s="95"/>
      <c r="Q121" s="26"/>
      <c r="R121" s="135"/>
      <c r="S121" s="95"/>
    </row>
    <row r="122" spans="1:22" ht="33">
      <c r="A122" s="159">
        <v>24</v>
      </c>
      <c r="B122" s="167" t="s">
        <v>1465</v>
      </c>
      <c r="C122" s="155" t="s">
        <v>1429</v>
      </c>
      <c r="D122" s="219" t="s">
        <v>1103</v>
      </c>
      <c r="E122" s="1" t="s">
        <v>707</v>
      </c>
      <c r="F122" s="1"/>
      <c r="G122" s="130">
        <v>10000</v>
      </c>
      <c r="H122" s="61">
        <f>G122</f>
        <v>10000</v>
      </c>
      <c r="I122" s="31"/>
      <c r="J122" s="3"/>
      <c r="K122" s="31"/>
      <c r="L122" s="3"/>
      <c r="M122" s="162">
        <f>N122</f>
        <v>9000</v>
      </c>
      <c r="N122" s="162">
        <v>9000</v>
      </c>
      <c r="O122" s="32"/>
      <c r="P122" s="3"/>
      <c r="Q122" s="32"/>
      <c r="R122" s="32"/>
      <c r="S122" s="146"/>
      <c r="T122" s="19"/>
      <c r="U122" s="19"/>
      <c r="V122" s="19"/>
    </row>
    <row r="123" spans="1:19" s="281" customFormat="1" ht="30" customHeight="1">
      <c r="A123" s="283" t="s">
        <v>708</v>
      </c>
      <c r="B123" s="282" t="s">
        <v>1667</v>
      </c>
      <c r="C123" s="283"/>
      <c r="D123" s="283"/>
      <c r="E123" s="283"/>
      <c r="F123" s="284"/>
      <c r="G123" s="291">
        <f>G124</f>
        <v>206389</v>
      </c>
      <c r="H123" s="291">
        <f>H124</f>
        <v>206389</v>
      </c>
      <c r="I123" s="292"/>
      <c r="J123" s="293"/>
      <c r="K123" s="292"/>
      <c r="L123" s="293"/>
      <c r="M123" s="291">
        <f>M124</f>
        <v>189999.52380952382</v>
      </c>
      <c r="N123" s="291">
        <f>N124</f>
        <v>189999.52380952382</v>
      </c>
      <c r="O123" s="291">
        <f>O124</f>
        <v>38000</v>
      </c>
      <c r="P123" s="291">
        <f>P124</f>
        <v>38000</v>
      </c>
      <c r="Q123" s="291">
        <f>R123</f>
        <v>38000</v>
      </c>
      <c r="R123" s="291">
        <v>38000</v>
      </c>
      <c r="S123" s="280"/>
    </row>
    <row r="124" spans="1:19" s="22" customFormat="1" ht="45" customHeight="1">
      <c r="A124" s="136" t="s">
        <v>489</v>
      </c>
      <c r="B124" s="92" t="s">
        <v>490</v>
      </c>
      <c r="C124" s="93"/>
      <c r="D124" s="93"/>
      <c r="E124" s="93"/>
      <c r="F124" s="93"/>
      <c r="G124" s="94">
        <f>G125</f>
        <v>206389</v>
      </c>
      <c r="H124" s="94">
        <f>H125</f>
        <v>206389</v>
      </c>
      <c r="I124" s="94"/>
      <c r="J124" s="94"/>
      <c r="K124" s="94"/>
      <c r="L124" s="94"/>
      <c r="M124" s="94">
        <f>M125</f>
        <v>189999.52380952382</v>
      </c>
      <c r="N124" s="94">
        <f>N125</f>
        <v>189999.52380952382</v>
      </c>
      <c r="O124" s="94">
        <f>O125</f>
        <v>38000</v>
      </c>
      <c r="P124" s="94">
        <f>P125</f>
        <v>38000</v>
      </c>
      <c r="Q124" s="94"/>
      <c r="R124" s="94"/>
      <c r="S124" s="95"/>
    </row>
    <row r="125" spans="1:19" s="22" customFormat="1" ht="66" customHeight="1">
      <c r="A125" s="91" t="s">
        <v>735</v>
      </c>
      <c r="B125" s="92" t="s">
        <v>736</v>
      </c>
      <c r="C125" s="93"/>
      <c r="D125" s="93"/>
      <c r="E125" s="93"/>
      <c r="F125" s="93"/>
      <c r="G125" s="94">
        <f>SUM(G126:G185)</f>
        <v>206389</v>
      </c>
      <c r="H125" s="94">
        <f>SUM(H126:H185)</f>
        <v>206389</v>
      </c>
      <c r="I125" s="94"/>
      <c r="J125" s="94"/>
      <c r="K125" s="94"/>
      <c r="L125" s="94"/>
      <c r="M125" s="94">
        <f>SUM(M126:M185)</f>
        <v>189999.52380952382</v>
      </c>
      <c r="N125" s="94">
        <f>SUM(N126:N185)</f>
        <v>189999.52380952382</v>
      </c>
      <c r="O125" s="94">
        <f>SUM(O126:O185)</f>
        <v>38000</v>
      </c>
      <c r="P125" s="94">
        <f>SUM(P126:P185)</f>
        <v>38000</v>
      </c>
      <c r="Q125" s="94"/>
      <c r="R125" s="94"/>
      <c r="S125" s="95"/>
    </row>
    <row r="126" spans="1:22" ht="60" customHeight="1">
      <c r="A126" s="1">
        <v>1</v>
      </c>
      <c r="B126" s="44" t="s">
        <v>1466</v>
      </c>
      <c r="C126" s="1" t="s">
        <v>1467</v>
      </c>
      <c r="D126" s="1" t="s">
        <v>1468</v>
      </c>
      <c r="E126" s="1">
        <v>2016</v>
      </c>
      <c r="F126" s="1" t="s">
        <v>1469</v>
      </c>
      <c r="G126" s="3">
        <v>9627</v>
      </c>
      <c r="H126" s="61">
        <f>G126</f>
        <v>9627</v>
      </c>
      <c r="I126" s="31"/>
      <c r="J126" s="3"/>
      <c r="K126" s="31"/>
      <c r="L126" s="3"/>
      <c r="M126" s="162">
        <f>N126</f>
        <v>8850</v>
      </c>
      <c r="N126" s="3">
        <v>8850</v>
      </c>
      <c r="O126" s="162">
        <f>P126</f>
        <v>5770</v>
      </c>
      <c r="P126" s="3">
        <v>5770</v>
      </c>
      <c r="Q126" s="32"/>
      <c r="R126" s="32"/>
      <c r="S126" s="146"/>
      <c r="T126" s="19"/>
      <c r="U126" s="19"/>
      <c r="V126" s="19"/>
    </row>
    <row r="127" spans="1:22" ht="81" customHeight="1">
      <c r="A127" s="1">
        <v>2</v>
      </c>
      <c r="B127" s="168" t="s">
        <v>1470</v>
      </c>
      <c r="C127" s="1" t="s">
        <v>1467</v>
      </c>
      <c r="D127" s="1" t="s">
        <v>1471</v>
      </c>
      <c r="E127" s="1">
        <v>2016</v>
      </c>
      <c r="F127" s="1" t="s">
        <v>1472</v>
      </c>
      <c r="G127" s="3">
        <v>1934</v>
      </c>
      <c r="H127" s="61">
        <f>G127</f>
        <v>1934</v>
      </c>
      <c r="I127" s="31"/>
      <c r="J127" s="3"/>
      <c r="K127" s="31"/>
      <c r="L127" s="3"/>
      <c r="M127" s="162">
        <f>N127</f>
        <v>1750</v>
      </c>
      <c r="N127" s="3">
        <v>1750</v>
      </c>
      <c r="O127" s="162">
        <f>P127</f>
        <v>1160</v>
      </c>
      <c r="P127" s="3">
        <v>1160</v>
      </c>
      <c r="Q127" s="32"/>
      <c r="R127" s="32"/>
      <c r="S127" s="146"/>
      <c r="T127" s="19"/>
      <c r="U127" s="19"/>
      <c r="V127" s="19"/>
    </row>
    <row r="128" spans="1:22" ht="66">
      <c r="A128" s="1">
        <v>3</v>
      </c>
      <c r="B128" s="168" t="s">
        <v>1473</v>
      </c>
      <c r="C128" s="1" t="s">
        <v>1467</v>
      </c>
      <c r="D128" s="1" t="s">
        <v>1474</v>
      </c>
      <c r="E128" s="1">
        <v>2016</v>
      </c>
      <c r="F128" s="1" t="s">
        <v>1475</v>
      </c>
      <c r="G128" s="3">
        <v>8333</v>
      </c>
      <c r="H128" s="61">
        <f>G128</f>
        <v>8333</v>
      </c>
      <c r="I128" s="31"/>
      <c r="J128" s="3"/>
      <c r="K128" s="31"/>
      <c r="L128" s="3"/>
      <c r="M128" s="162">
        <f>N128</f>
        <v>7550</v>
      </c>
      <c r="N128" s="3">
        <v>7550</v>
      </c>
      <c r="O128" s="162">
        <f>P128</f>
        <v>5000</v>
      </c>
      <c r="P128" s="3">
        <v>5000</v>
      </c>
      <c r="Q128" s="32"/>
      <c r="R128" s="32"/>
      <c r="S128" s="146"/>
      <c r="T128" s="19"/>
      <c r="U128" s="19"/>
      <c r="V128" s="19"/>
    </row>
    <row r="129" spans="1:19" s="22" customFormat="1" ht="49.5">
      <c r="A129" s="1">
        <v>4</v>
      </c>
      <c r="B129" s="169" t="s">
        <v>1476</v>
      </c>
      <c r="C129" s="1" t="s">
        <v>1477</v>
      </c>
      <c r="D129" s="1" t="s">
        <v>1478</v>
      </c>
      <c r="E129" s="1">
        <v>2016</v>
      </c>
      <c r="F129" s="1" t="s">
        <v>1479</v>
      </c>
      <c r="G129" s="3">
        <v>2669</v>
      </c>
      <c r="H129" s="61">
        <f>G129</f>
        <v>2669</v>
      </c>
      <c r="I129" s="94"/>
      <c r="J129" s="94"/>
      <c r="K129" s="94"/>
      <c r="L129" s="94"/>
      <c r="M129" s="162">
        <f>N129</f>
        <v>2450</v>
      </c>
      <c r="N129" s="3">
        <v>2450</v>
      </c>
      <c r="O129" s="162">
        <f>P129</f>
        <v>1600</v>
      </c>
      <c r="P129" s="3">
        <v>1600</v>
      </c>
      <c r="Q129" s="32"/>
      <c r="R129" s="32"/>
      <c r="S129" s="95"/>
    </row>
    <row r="130" spans="1:19" s="24" customFormat="1" ht="49.5">
      <c r="A130" s="1">
        <v>5</v>
      </c>
      <c r="B130" s="169" t="s">
        <v>1480</v>
      </c>
      <c r="C130" s="1" t="s">
        <v>1477</v>
      </c>
      <c r="D130" s="1" t="s">
        <v>1481</v>
      </c>
      <c r="E130" s="1">
        <v>2016</v>
      </c>
      <c r="F130" s="1" t="s">
        <v>1482</v>
      </c>
      <c r="G130" s="3">
        <v>2089</v>
      </c>
      <c r="H130" s="61">
        <f>G130</f>
        <v>2089</v>
      </c>
      <c r="I130" s="139"/>
      <c r="J130" s="139"/>
      <c r="K130" s="139"/>
      <c r="L130" s="139"/>
      <c r="M130" s="162">
        <f>N130</f>
        <v>1950</v>
      </c>
      <c r="N130" s="3">
        <v>1950</v>
      </c>
      <c r="O130" s="162">
        <f>P130</f>
        <v>1250</v>
      </c>
      <c r="P130" s="3">
        <v>1250</v>
      </c>
      <c r="Q130" s="32"/>
      <c r="R130" s="32"/>
      <c r="S130" s="139"/>
    </row>
    <row r="131" spans="1:22" ht="49.5">
      <c r="A131" s="1">
        <v>6</v>
      </c>
      <c r="B131" s="169" t="s">
        <v>1483</v>
      </c>
      <c r="C131" s="1" t="s">
        <v>1477</v>
      </c>
      <c r="D131" s="1" t="s">
        <v>1484</v>
      </c>
      <c r="E131" s="1">
        <v>2016</v>
      </c>
      <c r="F131" s="1" t="s">
        <v>1485</v>
      </c>
      <c r="G131" s="3">
        <v>1706</v>
      </c>
      <c r="H131" s="61">
        <f>G131</f>
        <v>1706</v>
      </c>
      <c r="I131" s="31"/>
      <c r="J131" s="31"/>
      <c r="K131" s="31"/>
      <c r="L131" s="31"/>
      <c r="M131" s="162">
        <f>N131</f>
        <v>1600</v>
      </c>
      <c r="N131" s="3">
        <v>1600</v>
      </c>
      <c r="O131" s="162">
        <f>P131</f>
        <v>1020</v>
      </c>
      <c r="P131" s="3">
        <v>1020</v>
      </c>
      <c r="Q131" s="32"/>
      <c r="R131" s="32"/>
      <c r="S131" s="146"/>
      <c r="T131" s="19"/>
      <c r="U131" s="19"/>
      <c r="V131" s="19"/>
    </row>
    <row r="132" spans="1:22" ht="49.5">
      <c r="A132" s="1">
        <v>7</v>
      </c>
      <c r="B132" s="169" t="s">
        <v>1486</v>
      </c>
      <c r="C132" s="1" t="s">
        <v>1477</v>
      </c>
      <c r="D132" s="1" t="s">
        <v>1487</v>
      </c>
      <c r="E132" s="1">
        <v>2016</v>
      </c>
      <c r="F132" s="1" t="s">
        <v>1488</v>
      </c>
      <c r="G132" s="3">
        <v>1307</v>
      </c>
      <c r="H132" s="61">
        <f>G132</f>
        <v>1307</v>
      </c>
      <c r="I132" s="31"/>
      <c r="J132" s="31"/>
      <c r="K132" s="31"/>
      <c r="L132" s="31"/>
      <c r="M132" s="162">
        <f>N132</f>
        <v>1200</v>
      </c>
      <c r="N132" s="3">
        <v>1200</v>
      </c>
      <c r="O132" s="162">
        <f>P132</f>
        <v>780</v>
      </c>
      <c r="P132" s="3">
        <v>780</v>
      </c>
      <c r="Q132" s="32"/>
      <c r="R132" s="32"/>
      <c r="S132" s="146"/>
      <c r="T132" s="19"/>
      <c r="U132" s="19"/>
      <c r="V132" s="19"/>
    </row>
    <row r="133" spans="1:22" ht="49.5">
      <c r="A133" s="1">
        <v>8</v>
      </c>
      <c r="B133" s="168" t="s">
        <v>1489</v>
      </c>
      <c r="C133" s="1" t="s">
        <v>1477</v>
      </c>
      <c r="D133" s="1" t="s">
        <v>1490</v>
      </c>
      <c r="E133" s="1">
        <v>2016</v>
      </c>
      <c r="F133" s="1" t="s">
        <v>1491</v>
      </c>
      <c r="G133" s="3">
        <v>2749</v>
      </c>
      <c r="H133" s="61">
        <f>G133</f>
        <v>2749</v>
      </c>
      <c r="I133" s="31"/>
      <c r="J133" s="31"/>
      <c r="K133" s="31"/>
      <c r="L133" s="31"/>
      <c r="M133" s="162">
        <f>N133</f>
        <v>2500</v>
      </c>
      <c r="N133" s="3">
        <v>2500</v>
      </c>
      <c r="O133" s="162">
        <f>P133</f>
        <v>1650</v>
      </c>
      <c r="P133" s="3">
        <v>1650</v>
      </c>
      <c r="Q133" s="32"/>
      <c r="R133" s="32"/>
      <c r="S133" s="146"/>
      <c r="T133" s="19"/>
      <c r="U133" s="19"/>
      <c r="V133" s="19"/>
    </row>
    <row r="134" spans="1:22" ht="49.5">
      <c r="A134" s="1">
        <v>9</v>
      </c>
      <c r="B134" s="169" t="s">
        <v>1492</v>
      </c>
      <c r="C134" s="1" t="s">
        <v>1477</v>
      </c>
      <c r="D134" s="1" t="s">
        <v>1493</v>
      </c>
      <c r="E134" s="1">
        <v>2016</v>
      </c>
      <c r="F134" s="1" t="s">
        <v>1494</v>
      </c>
      <c r="G134" s="3">
        <v>1653</v>
      </c>
      <c r="H134" s="61">
        <f>G134</f>
        <v>1653</v>
      </c>
      <c r="I134" s="31"/>
      <c r="J134" s="31"/>
      <c r="K134" s="31"/>
      <c r="L134" s="31"/>
      <c r="M134" s="162">
        <f>N134</f>
        <v>1500</v>
      </c>
      <c r="N134" s="3">
        <v>1500</v>
      </c>
      <c r="O134" s="162">
        <f>P134</f>
        <v>990</v>
      </c>
      <c r="P134" s="3">
        <v>990</v>
      </c>
      <c r="Q134" s="32"/>
      <c r="R134" s="32"/>
      <c r="S134" s="146"/>
      <c r="T134" s="19"/>
      <c r="U134" s="19"/>
      <c r="V134" s="19"/>
    </row>
    <row r="135" spans="1:22" ht="49.5">
      <c r="A135" s="1">
        <v>10</v>
      </c>
      <c r="B135" s="169" t="s">
        <v>1495</v>
      </c>
      <c r="C135" s="1" t="s">
        <v>1477</v>
      </c>
      <c r="D135" s="1" t="s">
        <v>1496</v>
      </c>
      <c r="E135" s="1">
        <v>2016</v>
      </c>
      <c r="F135" s="1" t="s">
        <v>1497</v>
      </c>
      <c r="G135" s="3">
        <v>1842</v>
      </c>
      <c r="H135" s="61">
        <f>G135</f>
        <v>1842</v>
      </c>
      <c r="I135" s="31"/>
      <c r="J135" s="31"/>
      <c r="K135" s="31"/>
      <c r="L135" s="31"/>
      <c r="M135" s="162">
        <f>N135</f>
        <v>1700</v>
      </c>
      <c r="N135" s="3">
        <v>1700</v>
      </c>
      <c r="O135" s="162">
        <f>P135</f>
        <v>1100</v>
      </c>
      <c r="P135" s="3">
        <v>1100</v>
      </c>
      <c r="Q135" s="32"/>
      <c r="R135" s="32"/>
      <c r="S135" s="1"/>
      <c r="T135" s="19"/>
      <c r="U135" s="19"/>
      <c r="V135" s="19"/>
    </row>
    <row r="136" spans="1:22" ht="49.5">
      <c r="A136" s="1">
        <v>11</v>
      </c>
      <c r="B136" s="169" t="s">
        <v>1498</v>
      </c>
      <c r="C136" s="1" t="s">
        <v>1477</v>
      </c>
      <c r="D136" s="1" t="s">
        <v>1499</v>
      </c>
      <c r="E136" s="1">
        <v>2016</v>
      </c>
      <c r="F136" s="1" t="s">
        <v>1500</v>
      </c>
      <c r="G136" s="3">
        <v>1305</v>
      </c>
      <c r="H136" s="61">
        <f>G136</f>
        <v>1305</v>
      </c>
      <c r="I136" s="31"/>
      <c r="J136" s="31"/>
      <c r="K136" s="31"/>
      <c r="L136" s="31"/>
      <c r="M136" s="162">
        <f>N136</f>
        <v>1200</v>
      </c>
      <c r="N136" s="3">
        <v>1200</v>
      </c>
      <c r="O136" s="162">
        <f>P136</f>
        <v>780</v>
      </c>
      <c r="P136" s="3">
        <v>780</v>
      </c>
      <c r="Q136" s="32"/>
      <c r="R136" s="32"/>
      <c r="S136" s="146"/>
      <c r="T136" s="19"/>
      <c r="U136" s="19"/>
      <c r="V136" s="19"/>
    </row>
    <row r="137" spans="1:22" ht="49.5">
      <c r="A137" s="1">
        <v>12</v>
      </c>
      <c r="B137" s="169" t="s">
        <v>1501</v>
      </c>
      <c r="C137" s="1" t="s">
        <v>1477</v>
      </c>
      <c r="D137" s="1" t="s">
        <v>1502</v>
      </c>
      <c r="E137" s="1">
        <v>2016</v>
      </c>
      <c r="F137" s="1" t="s">
        <v>1503</v>
      </c>
      <c r="G137" s="170">
        <v>1342</v>
      </c>
      <c r="H137" s="61">
        <f>G137</f>
        <v>1342</v>
      </c>
      <c r="I137" s="31"/>
      <c r="J137" s="31"/>
      <c r="K137" s="31"/>
      <c r="L137" s="31"/>
      <c r="M137" s="162">
        <f>N137</f>
        <v>1230</v>
      </c>
      <c r="N137" s="3">
        <v>1230</v>
      </c>
      <c r="O137" s="162">
        <f>P137</f>
        <v>800</v>
      </c>
      <c r="P137" s="154">
        <v>800</v>
      </c>
      <c r="Q137" s="32"/>
      <c r="R137" s="32"/>
      <c r="S137" s="146"/>
      <c r="T137" s="19"/>
      <c r="U137" s="19"/>
      <c r="V137" s="19"/>
    </row>
    <row r="138" spans="1:22" ht="60" customHeight="1">
      <c r="A138" s="1">
        <v>13</v>
      </c>
      <c r="B138" s="171" t="s">
        <v>1504</v>
      </c>
      <c r="C138" s="1" t="s">
        <v>1505</v>
      </c>
      <c r="D138" s="1" t="s">
        <v>1506</v>
      </c>
      <c r="E138" s="1">
        <v>2016</v>
      </c>
      <c r="F138" s="1" t="s">
        <v>1507</v>
      </c>
      <c r="G138" s="154">
        <v>2109</v>
      </c>
      <c r="H138" s="61">
        <f>G138</f>
        <v>2109</v>
      </c>
      <c r="I138" s="31"/>
      <c r="J138" s="31"/>
      <c r="K138" s="31"/>
      <c r="L138" s="31"/>
      <c r="M138" s="162">
        <f>N138</f>
        <v>1940</v>
      </c>
      <c r="N138" s="3">
        <v>1940</v>
      </c>
      <c r="O138" s="162">
        <f>P138</f>
        <v>1260</v>
      </c>
      <c r="P138" s="154">
        <v>1260</v>
      </c>
      <c r="Q138" s="32"/>
      <c r="R138" s="32"/>
      <c r="S138" s="146"/>
      <c r="T138" s="19"/>
      <c r="U138" s="19"/>
      <c r="V138" s="19"/>
    </row>
    <row r="139" spans="1:22" ht="60" customHeight="1">
      <c r="A139" s="1">
        <v>14</v>
      </c>
      <c r="B139" s="171" t="s">
        <v>1508</v>
      </c>
      <c r="C139" s="1" t="s">
        <v>1505</v>
      </c>
      <c r="D139" s="1" t="s">
        <v>1509</v>
      </c>
      <c r="E139" s="1">
        <v>2016</v>
      </c>
      <c r="F139" s="1" t="s">
        <v>1510</v>
      </c>
      <c r="G139" s="154">
        <v>3221</v>
      </c>
      <c r="H139" s="61">
        <f>G139</f>
        <v>3221</v>
      </c>
      <c r="I139" s="31"/>
      <c r="J139" s="31"/>
      <c r="K139" s="31"/>
      <c r="L139" s="31"/>
      <c r="M139" s="162">
        <f>N139</f>
        <v>2960</v>
      </c>
      <c r="N139" s="3">
        <v>2960</v>
      </c>
      <c r="O139" s="162">
        <f>P139</f>
        <v>1930</v>
      </c>
      <c r="P139" s="154">
        <v>1930</v>
      </c>
      <c r="Q139" s="32"/>
      <c r="R139" s="32"/>
      <c r="S139" s="146"/>
      <c r="T139" s="19"/>
      <c r="U139" s="19"/>
      <c r="V139" s="19"/>
    </row>
    <row r="140" spans="1:22" ht="60" customHeight="1">
      <c r="A140" s="1">
        <v>15</v>
      </c>
      <c r="B140" s="171" t="s">
        <v>1511</v>
      </c>
      <c r="C140" s="1" t="s">
        <v>1505</v>
      </c>
      <c r="D140" s="1" t="s">
        <v>1512</v>
      </c>
      <c r="E140" s="1">
        <v>2016</v>
      </c>
      <c r="F140" s="1" t="s">
        <v>1513</v>
      </c>
      <c r="G140" s="154">
        <v>1105</v>
      </c>
      <c r="H140" s="61">
        <f>G140</f>
        <v>1105</v>
      </c>
      <c r="I140" s="31"/>
      <c r="J140" s="31"/>
      <c r="K140" s="31"/>
      <c r="L140" s="31"/>
      <c r="M140" s="162">
        <f>N140</f>
        <v>1020</v>
      </c>
      <c r="N140" s="3">
        <v>1020</v>
      </c>
      <c r="O140" s="162">
        <f>P140</f>
        <v>660</v>
      </c>
      <c r="P140" s="154">
        <v>660</v>
      </c>
      <c r="Q140" s="32"/>
      <c r="R140" s="32"/>
      <c r="S140" s="146"/>
      <c r="T140" s="19"/>
      <c r="U140" s="19"/>
      <c r="V140" s="19"/>
    </row>
    <row r="141" spans="1:22" ht="49.5">
      <c r="A141" s="1">
        <v>16</v>
      </c>
      <c r="B141" s="168" t="s">
        <v>1514</v>
      </c>
      <c r="C141" s="1" t="s">
        <v>1515</v>
      </c>
      <c r="D141" s="1" t="s">
        <v>1090</v>
      </c>
      <c r="E141" s="1">
        <v>2016</v>
      </c>
      <c r="F141" s="1" t="s">
        <v>1516</v>
      </c>
      <c r="G141" s="154">
        <v>1455</v>
      </c>
      <c r="H141" s="61">
        <f>G141</f>
        <v>1455</v>
      </c>
      <c r="I141" s="31"/>
      <c r="J141" s="31"/>
      <c r="K141" s="31"/>
      <c r="L141" s="31"/>
      <c r="M141" s="162">
        <f>N141</f>
        <v>1390</v>
      </c>
      <c r="N141" s="3">
        <v>1390</v>
      </c>
      <c r="O141" s="162">
        <f>P141</f>
        <v>870</v>
      </c>
      <c r="P141" s="154">
        <v>870</v>
      </c>
      <c r="Q141" s="32"/>
      <c r="R141" s="32"/>
      <c r="S141" s="146"/>
      <c r="T141" s="19"/>
      <c r="U141" s="19"/>
      <c r="V141" s="19"/>
    </row>
    <row r="142" spans="1:22" ht="49.5">
      <c r="A142" s="1">
        <v>17</v>
      </c>
      <c r="B142" s="44" t="s">
        <v>1517</v>
      </c>
      <c r="C142" s="1" t="s">
        <v>1477</v>
      </c>
      <c r="D142" s="1" t="s">
        <v>1518</v>
      </c>
      <c r="E142" s="1">
        <v>2016</v>
      </c>
      <c r="F142" s="1" t="s">
        <v>1519</v>
      </c>
      <c r="G142" s="154">
        <v>962</v>
      </c>
      <c r="H142" s="61">
        <f>G142</f>
        <v>962</v>
      </c>
      <c r="I142" s="31"/>
      <c r="J142" s="31"/>
      <c r="K142" s="31"/>
      <c r="L142" s="31"/>
      <c r="M142" s="162">
        <f>N142</f>
        <v>880</v>
      </c>
      <c r="N142" s="3">
        <v>880</v>
      </c>
      <c r="O142" s="162">
        <f>P142</f>
        <v>580</v>
      </c>
      <c r="P142" s="154">
        <v>580</v>
      </c>
      <c r="Q142" s="32"/>
      <c r="R142" s="32"/>
      <c r="S142" s="146"/>
      <c r="T142" s="19"/>
      <c r="U142" s="19"/>
      <c r="V142" s="19"/>
    </row>
    <row r="143" spans="1:22" ht="66">
      <c r="A143" s="1">
        <v>18</v>
      </c>
      <c r="B143" s="154" t="s">
        <v>1520</v>
      </c>
      <c r="C143" s="155" t="s">
        <v>1467</v>
      </c>
      <c r="D143" s="155" t="s">
        <v>1521</v>
      </c>
      <c r="E143" s="155" t="s">
        <v>599</v>
      </c>
      <c r="F143" s="156" t="s">
        <v>1522</v>
      </c>
      <c r="G143" s="3">
        <v>407</v>
      </c>
      <c r="H143" s="61">
        <f>G143</f>
        <v>407</v>
      </c>
      <c r="I143" s="31"/>
      <c r="J143" s="31"/>
      <c r="K143" s="31"/>
      <c r="L143" s="31"/>
      <c r="M143" s="162">
        <f>N143</f>
        <v>370</v>
      </c>
      <c r="N143" s="3">
        <v>370</v>
      </c>
      <c r="O143" s="162">
        <f>P143</f>
        <v>245</v>
      </c>
      <c r="P143" s="31">
        <v>245</v>
      </c>
      <c r="Q143" s="32"/>
      <c r="R143" s="32"/>
      <c r="S143" s="146"/>
      <c r="T143" s="19"/>
      <c r="U143" s="19"/>
      <c r="V143" s="19"/>
    </row>
    <row r="144" spans="1:22" ht="49.5">
      <c r="A144" s="1">
        <v>19</v>
      </c>
      <c r="B144" s="154" t="s">
        <v>1523</v>
      </c>
      <c r="C144" s="155" t="s">
        <v>1467</v>
      </c>
      <c r="D144" s="155" t="s">
        <v>1524</v>
      </c>
      <c r="E144" s="155" t="s">
        <v>598</v>
      </c>
      <c r="F144" s="156" t="s">
        <v>1525</v>
      </c>
      <c r="G144" s="3">
        <v>1793</v>
      </c>
      <c r="H144" s="61">
        <f>G144</f>
        <v>1793</v>
      </c>
      <c r="I144" s="31"/>
      <c r="J144" s="31"/>
      <c r="K144" s="31"/>
      <c r="L144" s="31"/>
      <c r="M144" s="162">
        <f>N144</f>
        <v>1630</v>
      </c>
      <c r="N144" s="3">
        <v>1630</v>
      </c>
      <c r="O144" s="162">
        <f>P144</f>
        <v>1075</v>
      </c>
      <c r="P144" s="31">
        <v>1075</v>
      </c>
      <c r="Q144" s="32"/>
      <c r="R144" s="32"/>
      <c r="S144" s="146"/>
      <c r="T144" s="19"/>
      <c r="U144" s="19"/>
      <c r="V144" s="19"/>
    </row>
    <row r="145" spans="1:19" s="22" customFormat="1" ht="49.5">
      <c r="A145" s="1">
        <v>20</v>
      </c>
      <c r="B145" s="154" t="s">
        <v>1526</v>
      </c>
      <c r="C145" s="1" t="s">
        <v>1477</v>
      </c>
      <c r="D145" s="155" t="s">
        <v>1527</v>
      </c>
      <c r="E145" s="155" t="s">
        <v>516</v>
      </c>
      <c r="F145" s="156" t="s">
        <v>1528</v>
      </c>
      <c r="G145" s="3">
        <v>1046</v>
      </c>
      <c r="H145" s="61">
        <f>G145</f>
        <v>1046</v>
      </c>
      <c r="I145" s="148"/>
      <c r="J145" s="148"/>
      <c r="K145" s="148"/>
      <c r="L145" s="148"/>
      <c r="M145" s="162">
        <f>N145</f>
        <v>960</v>
      </c>
      <c r="N145" s="3">
        <v>960</v>
      </c>
      <c r="O145" s="162">
        <f>P145</f>
        <v>630</v>
      </c>
      <c r="P145" s="31">
        <v>630</v>
      </c>
      <c r="Q145" s="32"/>
      <c r="R145" s="32"/>
      <c r="S145" s="149"/>
    </row>
    <row r="146" spans="1:22" ht="49.5">
      <c r="A146" s="1">
        <v>21</v>
      </c>
      <c r="B146" s="154" t="s">
        <v>1529</v>
      </c>
      <c r="C146" s="1" t="s">
        <v>1477</v>
      </c>
      <c r="D146" s="155" t="s">
        <v>1527</v>
      </c>
      <c r="E146" s="155" t="s">
        <v>516</v>
      </c>
      <c r="F146" s="156" t="s">
        <v>1530</v>
      </c>
      <c r="G146" s="3">
        <v>1637</v>
      </c>
      <c r="H146" s="61">
        <f>G146</f>
        <v>1637</v>
      </c>
      <c r="I146" s="31"/>
      <c r="J146" s="31"/>
      <c r="K146" s="31"/>
      <c r="L146" s="31"/>
      <c r="M146" s="162">
        <f>N146</f>
        <v>1500</v>
      </c>
      <c r="N146" s="3">
        <v>1500</v>
      </c>
      <c r="O146" s="162">
        <f>P146</f>
        <v>980</v>
      </c>
      <c r="P146" s="31">
        <v>980</v>
      </c>
      <c r="Q146" s="32"/>
      <c r="R146" s="32"/>
      <c r="S146" s="219"/>
      <c r="T146" s="19"/>
      <c r="U146" s="19"/>
      <c r="V146" s="19"/>
    </row>
    <row r="147" spans="1:22" ht="49.5">
      <c r="A147" s="1">
        <v>22</v>
      </c>
      <c r="B147" s="154" t="s">
        <v>1531</v>
      </c>
      <c r="C147" s="1" t="s">
        <v>1477</v>
      </c>
      <c r="D147" s="155" t="s">
        <v>1527</v>
      </c>
      <c r="E147" s="155" t="s">
        <v>516</v>
      </c>
      <c r="F147" s="156" t="s">
        <v>1532</v>
      </c>
      <c r="G147" s="3">
        <v>711</v>
      </c>
      <c r="H147" s="61">
        <f>G147</f>
        <v>711</v>
      </c>
      <c r="I147" s="31"/>
      <c r="J147" s="31"/>
      <c r="K147" s="31"/>
      <c r="L147" s="31"/>
      <c r="M147" s="162">
        <f>N147</f>
        <v>650</v>
      </c>
      <c r="N147" s="3">
        <v>650</v>
      </c>
      <c r="O147" s="162">
        <f>P147</f>
        <v>440</v>
      </c>
      <c r="P147" s="31">
        <v>440</v>
      </c>
      <c r="Q147" s="32"/>
      <c r="R147" s="32"/>
      <c r="S147" s="146"/>
      <c r="T147" s="19"/>
      <c r="U147" s="19"/>
      <c r="V147" s="19"/>
    </row>
    <row r="148" spans="1:22" ht="62.25" customHeight="1">
      <c r="A148" s="1">
        <v>23</v>
      </c>
      <c r="B148" s="154" t="s">
        <v>1533</v>
      </c>
      <c r="C148" s="155" t="s">
        <v>1477</v>
      </c>
      <c r="D148" s="155" t="s">
        <v>1527</v>
      </c>
      <c r="E148" s="155" t="s">
        <v>487</v>
      </c>
      <c r="F148" s="156" t="s">
        <v>1534</v>
      </c>
      <c r="G148" s="3">
        <v>838</v>
      </c>
      <c r="H148" s="61">
        <f>G148</f>
        <v>838</v>
      </c>
      <c r="I148" s="134"/>
      <c r="J148" s="134"/>
      <c r="K148" s="134"/>
      <c r="L148" s="134"/>
      <c r="M148" s="162">
        <f>N148</f>
        <v>770</v>
      </c>
      <c r="N148" s="3">
        <v>770</v>
      </c>
      <c r="O148" s="162">
        <f>P148</f>
        <v>500</v>
      </c>
      <c r="P148" s="31">
        <v>500</v>
      </c>
      <c r="Q148" s="32"/>
      <c r="R148" s="32"/>
      <c r="S148" s="135"/>
      <c r="T148" s="19"/>
      <c r="U148" s="19"/>
      <c r="V148" s="19"/>
    </row>
    <row r="149" spans="1:19" s="22" customFormat="1" ht="77.25" customHeight="1">
      <c r="A149" s="1">
        <v>24</v>
      </c>
      <c r="B149" s="154" t="s">
        <v>1535</v>
      </c>
      <c r="C149" s="155" t="s">
        <v>1477</v>
      </c>
      <c r="D149" s="155" t="s">
        <v>1536</v>
      </c>
      <c r="E149" s="155" t="s">
        <v>487</v>
      </c>
      <c r="F149" s="156" t="s">
        <v>1537</v>
      </c>
      <c r="G149" s="3">
        <v>624</v>
      </c>
      <c r="H149" s="61">
        <f>G149</f>
        <v>624</v>
      </c>
      <c r="I149" s="94"/>
      <c r="J149" s="94"/>
      <c r="K149" s="94"/>
      <c r="L149" s="94"/>
      <c r="M149" s="162">
        <f>N149</f>
        <v>560</v>
      </c>
      <c r="N149" s="3">
        <v>560</v>
      </c>
      <c r="O149" s="162">
        <f>P149</f>
        <v>375</v>
      </c>
      <c r="P149" s="31">
        <v>375</v>
      </c>
      <c r="Q149" s="32"/>
      <c r="R149" s="32"/>
      <c r="S149" s="95"/>
    </row>
    <row r="150" spans="1:19" s="22" customFormat="1" ht="77.25" customHeight="1">
      <c r="A150" s="1">
        <v>25</v>
      </c>
      <c r="B150" s="154" t="s">
        <v>1538</v>
      </c>
      <c r="C150" s="155" t="s">
        <v>1539</v>
      </c>
      <c r="D150" s="155" t="s">
        <v>1527</v>
      </c>
      <c r="E150" s="155" t="s">
        <v>487</v>
      </c>
      <c r="F150" s="156" t="s">
        <v>1540</v>
      </c>
      <c r="G150" s="3">
        <v>1548</v>
      </c>
      <c r="H150" s="61">
        <f>G150</f>
        <v>1548</v>
      </c>
      <c r="I150" s="94"/>
      <c r="J150" s="94"/>
      <c r="K150" s="94"/>
      <c r="L150" s="94"/>
      <c r="M150" s="162">
        <f>N150</f>
        <v>1450</v>
      </c>
      <c r="N150" s="3">
        <v>1450</v>
      </c>
      <c r="O150" s="162">
        <f>P150</f>
        <v>930</v>
      </c>
      <c r="P150" s="31">
        <v>930</v>
      </c>
      <c r="Q150" s="32"/>
      <c r="R150" s="32"/>
      <c r="S150" s="95"/>
    </row>
    <row r="151" spans="1:19" s="23" customFormat="1" ht="60" customHeight="1">
      <c r="A151" s="1">
        <v>26</v>
      </c>
      <c r="B151" s="154" t="s">
        <v>1541</v>
      </c>
      <c r="C151" s="155" t="s">
        <v>1505</v>
      </c>
      <c r="D151" s="155" t="s">
        <v>1542</v>
      </c>
      <c r="E151" s="155" t="s">
        <v>487</v>
      </c>
      <c r="F151" s="156" t="s">
        <v>1543</v>
      </c>
      <c r="G151" s="3">
        <v>819</v>
      </c>
      <c r="H151" s="61">
        <f>G151</f>
        <v>819</v>
      </c>
      <c r="I151" s="97"/>
      <c r="J151" s="97"/>
      <c r="K151" s="97"/>
      <c r="L151" s="97"/>
      <c r="M151" s="162">
        <f>N151</f>
        <v>750</v>
      </c>
      <c r="N151" s="3">
        <v>750</v>
      </c>
      <c r="O151" s="162">
        <f>P151</f>
        <v>490</v>
      </c>
      <c r="P151" s="31">
        <v>490</v>
      </c>
      <c r="Q151" s="32"/>
      <c r="R151" s="32"/>
      <c r="S151" s="97"/>
    </row>
    <row r="152" spans="1:19" s="22" customFormat="1" ht="60" customHeight="1">
      <c r="A152" s="1">
        <v>27</v>
      </c>
      <c r="B152" s="154" t="s">
        <v>1544</v>
      </c>
      <c r="C152" s="155" t="s">
        <v>1505</v>
      </c>
      <c r="D152" s="155" t="s">
        <v>1542</v>
      </c>
      <c r="E152" s="155" t="s">
        <v>487</v>
      </c>
      <c r="F152" s="156" t="s">
        <v>1545</v>
      </c>
      <c r="G152" s="3">
        <v>598</v>
      </c>
      <c r="H152" s="61">
        <f>G152</f>
        <v>598</v>
      </c>
      <c r="I152" s="95"/>
      <c r="J152" s="95"/>
      <c r="K152" s="95"/>
      <c r="L152" s="95"/>
      <c r="M152" s="162">
        <f>N152</f>
        <v>550</v>
      </c>
      <c r="N152" s="3">
        <v>550</v>
      </c>
      <c r="O152" s="162">
        <f>P152</f>
        <v>360</v>
      </c>
      <c r="P152" s="31">
        <v>360</v>
      </c>
      <c r="Q152" s="32"/>
      <c r="R152" s="32"/>
      <c r="S152" s="95"/>
    </row>
    <row r="153" spans="1:22" ht="60" customHeight="1">
      <c r="A153" s="1">
        <v>28</v>
      </c>
      <c r="B153" s="154" t="s">
        <v>1546</v>
      </c>
      <c r="C153" s="155" t="s">
        <v>1505</v>
      </c>
      <c r="D153" s="155" t="s">
        <v>1542</v>
      </c>
      <c r="E153" s="155" t="s">
        <v>487</v>
      </c>
      <c r="F153" s="156" t="s">
        <v>1547</v>
      </c>
      <c r="G153" s="3">
        <v>862</v>
      </c>
      <c r="H153" s="61">
        <f>G153</f>
        <v>862</v>
      </c>
      <c r="I153" s="31"/>
      <c r="J153" s="3"/>
      <c r="K153" s="31"/>
      <c r="L153" s="3"/>
      <c r="M153" s="162">
        <f>N153</f>
        <v>790</v>
      </c>
      <c r="N153" s="3">
        <v>790</v>
      </c>
      <c r="O153" s="162">
        <f>P153</f>
        <v>515</v>
      </c>
      <c r="P153" s="31">
        <v>515</v>
      </c>
      <c r="Q153" s="32"/>
      <c r="R153" s="32"/>
      <c r="S153" s="146"/>
      <c r="T153" s="19"/>
      <c r="U153" s="19"/>
      <c r="V153" s="19"/>
    </row>
    <row r="154" spans="1:22" ht="60" customHeight="1">
      <c r="A154" s="1">
        <v>29</v>
      </c>
      <c r="B154" s="154" t="s">
        <v>1548</v>
      </c>
      <c r="C154" s="155" t="s">
        <v>1505</v>
      </c>
      <c r="D154" s="155" t="s">
        <v>1542</v>
      </c>
      <c r="E154" s="155" t="s">
        <v>487</v>
      </c>
      <c r="F154" s="156" t="s">
        <v>1549</v>
      </c>
      <c r="G154" s="3">
        <v>1697</v>
      </c>
      <c r="H154" s="61">
        <f>G154</f>
        <v>1697</v>
      </c>
      <c r="I154" s="31"/>
      <c r="J154" s="3"/>
      <c r="K154" s="31"/>
      <c r="L154" s="3"/>
      <c r="M154" s="162">
        <f>N154</f>
        <v>1560</v>
      </c>
      <c r="N154" s="3">
        <v>1560</v>
      </c>
      <c r="O154" s="162">
        <f>P154</f>
        <v>1015</v>
      </c>
      <c r="P154" s="31">
        <v>1015</v>
      </c>
      <c r="Q154" s="32"/>
      <c r="R154" s="32"/>
      <c r="S154" s="146"/>
      <c r="T154" s="19"/>
      <c r="U154" s="19"/>
      <c r="V154" s="19"/>
    </row>
    <row r="155" spans="1:22" ht="54" customHeight="1">
      <c r="A155" s="1">
        <v>30</v>
      </c>
      <c r="B155" s="154" t="s">
        <v>1550</v>
      </c>
      <c r="C155" s="155" t="s">
        <v>1539</v>
      </c>
      <c r="D155" s="155" t="s">
        <v>1527</v>
      </c>
      <c r="E155" s="155" t="s">
        <v>487</v>
      </c>
      <c r="F155" s="156" t="s">
        <v>1551</v>
      </c>
      <c r="G155" s="3">
        <v>934</v>
      </c>
      <c r="H155" s="61">
        <f>G155</f>
        <v>934</v>
      </c>
      <c r="I155" s="31"/>
      <c r="J155" s="3"/>
      <c r="K155" s="31"/>
      <c r="L155" s="3"/>
      <c r="M155" s="162">
        <f>N155</f>
        <v>860</v>
      </c>
      <c r="N155" s="3">
        <v>860</v>
      </c>
      <c r="O155" s="162">
        <f>P155</f>
        <v>560</v>
      </c>
      <c r="P155" s="31">
        <v>560</v>
      </c>
      <c r="Q155" s="32"/>
      <c r="R155" s="32"/>
      <c r="S155" s="146"/>
      <c r="T155" s="19"/>
      <c r="U155" s="19"/>
      <c r="V155" s="19"/>
    </row>
    <row r="156" spans="1:22" ht="56.25" customHeight="1">
      <c r="A156" s="1">
        <v>31</v>
      </c>
      <c r="B156" s="154" t="s">
        <v>1552</v>
      </c>
      <c r="C156" s="155" t="s">
        <v>1539</v>
      </c>
      <c r="D156" s="155" t="s">
        <v>1542</v>
      </c>
      <c r="E156" s="155" t="s">
        <v>487</v>
      </c>
      <c r="F156" s="156" t="s">
        <v>1553</v>
      </c>
      <c r="G156" s="3">
        <v>676</v>
      </c>
      <c r="H156" s="61">
        <f>G156</f>
        <v>676</v>
      </c>
      <c r="I156" s="31"/>
      <c r="J156" s="3"/>
      <c r="K156" s="31"/>
      <c r="L156" s="3"/>
      <c r="M156" s="162">
        <f>N156</f>
        <v>620</v>
      </c>
      <c r="N156" s="3">
        <v>620</v>
      </c>
      <c r="O156" s="162">
        <f>P156</f>
        <v>405</v>
      </c>
      <c r="P156" s="31">
        <v>405</v>
      </c>
      <c r="Q156" s="32"/>
      <c r="R156" s="32"/>
      <c r="S156" s="146"/>
      <c r="T156" s="19"/>
      <c r="U156" s="19"/>
      <c r="V156" s="19"/>
    </row>
    <row r="157" spans="1:19" s="22" customFormat="1" ht="98.25" customHeight="1">
      <c r="A157" s="1">
        <v>32</v>
      </c>
      <c r="B157" s="154" t="s">
        <v>1554</v>
      </c>
      <c r="C157" s="155" t="s">
        <v>1539</v>
      </c>
      <c r="D157" s="155" t="s">
        <v>1527</v>
      </c>
      <c r="E157" s="155" t="s">
        <v>487</v>
      </c>
      <c r="F157" s="156" t="s">
        <v>1555</v>
      </c>
      <c r="G157" s="154">
        <v>431</v>
      </c>
      <c r="H157" s="61">
        <f>G157</f>
        <v>431</v>
      </c>
      <c r="I157" s="94"/>
      <c r="J157" s="94"/>
      <c r="K157" s="94"/>
      <c r="L157" s="94"/>
      <c r="M157" s="162">
        <f>N157</f>
        <v>400</v>
      </c>
      <c r="N157" s="3">
        <v>400</v>
      </c>
      <c r="O157" s="162">
        <f>P157</f>
        <v>260</v>
      </c>
      <c r="P157" s="154">
        <v>260</v>
      </c>
      <c r="Q157" s="32"/>
      <c r="R157" s="32"/>
      <c r="S157" s="95"/>
    </row>
    <row r="158" spans="1:19" s="24" customFormat="1" ht="57.75" customHeight="1">
      <c r="A158" s="1">
        <v>33</v>
      </c>
      <c r="B158" s="154" t="s">
        <v>1556</v>
      </c>
      <c r="C158" s="155" t="s">
        <v>1539</v>
      </c>
      <c r="D158" s="155" t="s">
        <v>1527</v>
      </c>
      <c r="E158" s="155" t="s">
        <v>516</v>
      </c>
      <c r="F158" s="156" t="s">
        <v>1557</v>
      </c>
      <c r="G158" s="154">
        <v>1022</v>
      </c>
      <c r="H158" s="61">
        <f>G158</f>
        <v>1022</v>
      </c>
      <c r="I158" s="139"/>
      <c r="J158" s="139"/>
      <c r="K158" s="139"/>
      <c r="L158" s="139"/>
      <c r="M158" s="162">
        <f>N158</f>
        <v>940</v>
      </c>
      <c r="N158" s="3">
        <v>940</v>
      </c>
      <c r="O158" s="162">
        <f>P158</f>
        <v>615</v>
      </c>
      <c r="P158" s="154">
        <v>615</v>
      </c>
      <c r="Q158" s="32"/>
      <c r="R158" s="32"/>
      <c r="S158" s="139"/>
    </row>
    <row r="159" spans="1:22" ht="57" customHeight="1">
      <c r="A159" s="1">
        <v>34</v>
      </c>
      <c r="B159" s="154" t="s">
        <v>1558</v>
      </c>
      <c r="C159" s="155" t="s">
        <v>1505</v>
      </c>
      <c r="D159" s="155" t="s">
        <v>1559</v>
      </c>
      <c r="E159" s="155" t="s">
        <v>487</v>
      </c>
      <c r="F159" s="156" t="s">
        <v>1560</v>
      </c>
      <c r="G159" s="154">
        <v>612</v>
      </c>
      <c r="H159" s="61">
        <f>G159</f>
        <v>612</v>
      </c>
      <c r="I159" s="135"/>
      <c r="J159" s="135"/>
      <c r="K159" s="135"/>
      <c r="L159" s="135"/>
      <c r="M159" s="162">
        <f>N159</f>
        <v>560</v>
      </c>
      <c r="N159" s="3">
        <v>560</v>
      </c>
      <c r="O159" s="162">
        <f>P159</f>
        <v>370</v>
      </c>
      <c r="P159" s="154">
        <v>370</v>
      </c>
      <c r="Q159" s="32"/>
      <c r="R159" s="32"/>
      <c r="S159" s="135"/>
      <c r="T159" s="19"/>
      <c r="U159" s="19"/>
      <c r="V159" s="19"/>
    </row>
    <row r="160" spans="1:22" ht="57" customHeight="1">
      <c r="A160" s="1">
        <v>35</v>
      </c>
      <c r="B160" s="154" t="s">
        <v>1561</v>
      </c>
      <c r="C160" s="155" t="s">
        <v>1539</v>
      </c>
      <c r="D160" s="155" t="s">
        <v>1527</v>
      </c>
      <c r="E160" s="155" t="s">
        <v>487</v>
      </c>
      <c r="F160" s="156" t="s">
        <v>1562</v>
      </c>
      <c r="G160" s="154">
        <v>1062</v>
      </c>
      <c r="H160" s="61">
        <f>G160</f>
        <v>1062</v>
      </c>
      <c r="I160" s="135"/>
      <c r="J160" s="135"/>
      <c r="K160" s="135"/>
      <c r="L160" s="135"/>
      <c r="M160" s="162">
        <f>N160</f>
        <v>980</v>
      </c>
      <c r="N160" s="3">
        <v>980</v>
      </c>
      <c r="O160" s="162">
        <f>P160</f>
        <v>635</v>
      </c>
      <c r="P160" s="154">
        <v>635</v>
      </c>
      <c r="Q160" s="32"/>
      <c r="R160" s="32"/>
      <c r="S160" s="135"/>
      <c r="T160" s="19"/>
      <c r="U160" s="19"/>
      <c r="V160" s="19"/>
    </row>
    <row r="161" spans="1:22" ht="57" customHeight="1">
      <c r="A161" s="1">
        <v>36</v>
      </c>
      <c r="B161" s="154" t="s">
        <v>1563</v>
      </c>
      <c r="C161" s="155" t="s">
        <v>1505</v>
      </c>
      <c r="D161" s="155" t="s">
        <v>1559</v>
      </c>
      <c r="E161" s="155" t="s">
        <v>487</v>
      </c>
      <c r="F161" s="156" t="s">
        <v>1564</v>
      </c>
      <c r="G161" s="3">
        <v>668</v>
      </c>
      <c r="H161" s="61">
        <f>G161</f>
        <v>668</v>
      </c>
      <c r="I161" s="135"/>
      <c r="J161" s="135"/>
      <c r="K161" s="135"/>
      <c r="L161" s="135"/>
      <c r="M161" s="162">
        <f>N161</f>
        <v>620</v>
      </c>
      <c r="N161" s="3">
        <v>620</v>
      </c>
      <c r="O161" s="162">
        <f>P161</f>
        <v>400</v>
      </c>
      <c r="P161" s="31">
        <v>400</v>
      </c>
      <c r="Q161" s="32"/>
      <c r="R161" s="32"/>
      <c r="S161" s="135"/>
      <c r="T161" s="19"/>
      <c r="U161" s="19"/>
      <c r="V161" s="19"/>
    </row>
    <row r="162" spans="1:22" ht="108.75" customHeight="1">
      <c r="A162" s="1">
        <v>37</v>
      </c>
      <c r="B162" s="172" t="s">
        <v>1565</v>
      </c>
      <c r="C162" s="155" t="s">
        <v>1467</v>
      </c>
      <c r="D162" s="1" t="s">
        <v>1566</v>
      </c>
      <c r="E162" s="155" t="s">
        <v>494</v>
      </c>
      <c r="F162" s="155"/>
      <c r="G162" s="173">
        <v>714</v>
      </c>
      <c r="H162" s="61">
        <f>G162</f>
        <v>714</v>
      </c>
      <c r="I162" s="135"/>
      <c r="J162" s="135"/>
      <c r="K162" s="135"/>
      <c r="L162" s="135"/>
      <c r="M162" s="162">
        <f>N162</f>
        <v>680</v>
      </c>
      <c r="N162" s="154">
        <f>H162/1.05</f>
        <v>680</v>
      </c>
      <c r="O162" s="26"/>
      <c r="P162" s="26"/>
      <c r="Q162" s="26"/>
      <c r="R162" s="26"/>
      <c r="S162" s="135"/>
      <c r="T162" s="19"/>
      <c r="U162" s="19"/>
      <c r="V162" s="19"/>
    </row>
    <row r="163" spans="1:22" ht="72" customHeight="1">
      <c r="A163" s="1">
        <v>38</v>
      </c>
      <c r="B163" s="172" t="s">
        <v>1663</v>
      </c>
      <c r="C163" s="155" t="s">
        <v>1053</v>
      </c>
      <c r="D163" s="1" t="s">
        <v>1091</v>
      </c>
      <c r="E163" s="155" t="s">
        <v>494</v>
      </c>
      <c r="F163" s="155"/>
      <c r="G163" s="173">
        <v>766</v>
      </c>
      <c r="H163" s="61">
        <f>G163</f>
        <v>766</v>
      </c>
      <c r="I163" s="135"/>
      <c r="J163" s="135"/>
      <c r="K163" s="135"/>
      <c r="L163" s="135"/>
      <c r="M163" s="162">
        <f>N163</f>
        <v>729.5238095238095</v>
      </c>
      <c r="N163" s="154">
        <f>H163/1.05</f>
        <v>729.5238095238095</v>
      </c>
      <c r="O163" s="26"/>
      <c r="P163" s="26"/>
      <c r="Q163" s="26"/>
      <c r="R163" s="26"/>
      <c r="S163" s="135"/>
      <c r="T163" s="19"/>
      <c r="U163" s="19"/>
      <c r="V163" s="19"/>
    </row>
    <row r="164" spans="1:22" ht="89.25" customHeight="1">
      <c r="A164" s="1">
        <v>39</v>
      </c>
      <c r="B164" s="172" t="s">
        <v>1665</v>
      </c>
      <c r="C164" s="155" t="s">
        <v>1052</v>
      </c>
      <c r="D164" s="1" t="s">
        <v>1409</v>
      </c>
      <c r="E164" s="155" t="s">
        <v>494</v>
      </c>
      <c r="F164" s="155"/>
      <c r="G164" s="173">
        <v>32000</v>
      </c>
      <c r="H164" s="61">
        <f>G164</f>
        <v>32000</v>
      </c>
      <c r="I164" s="135"/>
      <c r="J164" s="135"/>
      <c r="K164" s="135"/>
      <c r="L164" s="135"/>
      <c r="M164" s="162">
        <f>N164</f>
        <v>29570</v>
      </c>
      <c r="N164" s="154">
        <v>29570</v>
      </c>
      <c r="O164" s="26"/>
      <c r="P164" s="26"/>
      <c r="Q164" s="26"/>
      <c r="R164" s="26"/>
      <c r="S164" s="135"/>
      <c r="T164" s="19"/>
      <c r="U164" s="19"/>
      <c r="V164" s="19"/>
    </row>
    <row r="165" spans="1:22" ht="43.5" customHeight="1">
      <c r="A165" s="1">
        <v>40</v>
      </c>
      <c r="B165" s="172" t="s">
        <v>1664</v>
      </c>
      <c r="C165" s="155" t="s">
        <v>1467</v>
      </c>
      <c r="D165" s="1" t="s">
        <v>1091</v>
      </c>
      <c r="E165" s="155" t="s">
        <v>494</v>
      </c>
      <c r="F165" s="155"/>
      <c r="G165" s="173">
        <v>55000</v>
      </c>
      <c r="H165" s="61">
        <f>G165</f>
        <v>55000</v>
      </c>
      <c r="I165" s="135"/>
      <c r="J165" s="135"/>
      <c r="K165" s="135"/>
      <c r="L165" s="135"/>
      <c r="M165" s="162">
        <f>N165</f>
        <v>49999.99999999999</v>
      </c>
      <c r="N165" s="154">
        <f>H165/1.1</f>
        <v>49999.99999999999</v>
      </c>
      <c r="O165" s="26"/>
      <c r="P165" s="26"/>
      <c r="Q165" s="26"/>
      <c r="R165" s="26"/>
      <c r="S165" s="135"/>
      <c r="T165" s="19"/>
      <c r="U165" s="19"/>
      <c r="V165" s="19"/>
    </row>
    <row r="166" spans="1:22" ht="115.5">
      <c r="A166" s="1">
        <v>41</v>
      </c>
      <c r="B166" s="172" t="s">
        <v>1567</v>
      </c>
      <c r="C166" s="155" t="s">
        <v>1505</v>
      </c>
      <c r="D166" s="158" t="s">
        <v>1568</v>
      </c>
      <c r="E166" s="155" t="s">
        <v>494</v>
      </c>
      <c r="F166" s="155"/>
      <c r="G166" s="173">
        <v>5000</v>
      </c>
      <c r="H166" s="61">
        <f>G166</f>
        <v>5000</v>
      </c>
      <c r="I166" s="135"/>
      <c r="J166" s="135"/>
      <c r="K166" s="135"/>
      <c r="L166" s="135"/>
      <c r="M166" s="162">
        <f>N166</f>
        <v>4760</v>
      </c>
      <c r="N166" s="154">
        <v>4760</v>
      </c>
      <c r="O166" s="26"/>
      <c r="P166" s="26"/>
      <c r="Q166" s="26"/>
      <c r="R166" s="26"/>
      <c r="S166" s="135"/>
      <c r="T166" s="19"/>
      <c r="U166" s="19"/>
      <c r="V166" s="19"/>
    </row>
    <row r="167" spans="1:22" ht="82.5">
      <c r="A167" s="1">
        <v>42</v>
      </c>
      <c r="B167" s="167" t="s">
        <v>1569</v>
      </c>
      <c r="C167" s="155" t="s">
        <v>1053</v>
      </c>
      <c r="D167" s="158" t="s">
        <v>1570</v>
      </c>
      <c r="E167" s="155" t="s">
        <v>494</v>
      </c>
      <c r="F167" s="155"/>
      <c r="G167" s="174">
        <v>5000</v>
      </c>
      <c r="H167" s="61">
        <f>G167</f>
        <v>5000</v>
      </c>
      <c r="I167" s="135"/>
      <c r="J167" s="135"/>
      <c r="K167" s="135"/>
      <c r="L167" s="135"/>
      <c r="M167" s="162">
        <f>N167</f>
        <v>4760</v>
      </c>
      <c r="N167" s="154">
        <v>4760</v>
      </c>
      <c r="O167" s="26"/>
      <c r="P167" s="26"/>
      <c r="Q167" s="26"/>
      <c r="R167" s="26"/>
      <c r="S167" s="135"/>
      <c r="T167" s="19"/>
      <c r="U167" s="19"/>
      <c r="V167" s="19"/>
    </row>
    <row r="168" spans="1:22" ht="82.5" customHeight="1">
      <c r="A168" s="1">
        <v>43</v>
      </c>
      <c r="B168" s="167" t="s">
        <v>1571</v>
      </c>
      <c r="C168" s="155" t="s">
        <v>1775</v>
      </c>
      <c r="D168" s="158" t="s">
        <v>1572</v>
      </c>
      <c r="E168" s="155" t="s">
        <v>494</v>
      </c>
      <c r="F168" s="155"/>
      <c r="G168" s="154">
        <v>20000</v>
      </c>
      <c r="H168" s="61">
        <f>G168</f>
        <v>20000</v>
      </c>
      <c r="I168" s="135"/>
      <c r="J168" s="135"/>
      <c r="K168" s="135"/>
      <c r="L168" s="135"/>
      <c r="M168" s="162">
        <f>N168</f>
        <v>18000</v>
      </c>
      <c r="N168" s="154">
        <v>18000</v>
      </c>
      <c r="O168" s="26"/>
      <c r="P168" s="26"/>
      <c r="Q168" s="26"/>
      <c r="R168" s="26"/>
      <c r="S168" s="135"/>
      <c r="T168" s="19"/>
      <c r="U168" s="19"/>
      <c r="V168" s="19"/>
    </row>
    <row r="169" spans="1:22" ht="107.25" customHeight="1">
      <c r="A169" s="1">
        <v>44</v>
      </c>
      <c r="B169" s="167" t="s">
        <v>1573</v>
      </c>
      <c r="C169" s="155" t="s">
        <v>1775</v>
      </c>
      <c r="D169" s="158" t="s">
        <v>1574</v>
      </c>
      <c r="E169" s="155" t="s">
        <v>494</v>
      </c>
      <c r="F169" s="155"/>
      <c r="G169" s="154">
        <v>2806</v>
      </c>
      <c r="H169" s="61">
        <f>G169</f>
        <v>2806</v>
      </c>
      <c r="I169" s="31"/>
      <c r="J169" s="31"/>
      <c r="K169" s="31"/>
      <c r="L169" s="31"/>
      <c r="M169" s="162">
        <f>N169</f>
        <v>2670</v>
      </c>
      <c r="N169" s="154">
        <v>2670</v>
      </c>
      <c r="O169" s="32"/>
      <c r="P169" s="32"/>
      <c r="Q169" s="32"/>
      <c r="R169" s="32"/>
      <c r="S169" s="146"/>
      <c r="T169" s="19"/>
      <c r="U169" s="19"/>
      <c r="V169" s="19"/>
    </row>
    <row r="170" spans="1:22" ht="107.25" customHeight="1">
      <c r="A170" s="1">
        <v>45</v>
      </c>
      <c r="B170" s="167" t="s">
        <v>1575</v>
      </c>
      <c r="C170" s="155" t="s">
        <v>1775</v>
      </c>
      <c r="D170" s="158" t="s">
        <v>1576</v>
      </c>
      <c r="E170" s="155" t="s">
        <v>494</v>
      </c>
      <c r="F170" s="155"/>
      <c r="G170" s="154">
        <v>1403</v>
      </c>
      <c r="H170" s="61">
        <f>G170</f>
        <v>1403</v>
      </c>
      <c r="I170" s="31"/>
      <c r="J170" s="31"/>
      <c r="K170" s="31"/>
      <c r="L170" s="31"/>
      <c r="M170" s="162">
        <f>N170</f>
        <v>1330</v>
      </c>
      <c r="N170" s="154">
        <v>1330</v>
      </c>
      <c r="O170" s="32"/>
      <c r="P170" s="32"/>
      <c r="Q170" s="32"/>
      <c r="R170" s="32"/>
      <c r="S170" s="146"/>
      <c r="T170" s="19"/>
      <c r="U170" s="19"/>
      <c r="V170" s="19"/>
    </row>
    <row r="171" spans="1:22" ht="129" customHeight="1">
      <c r="A171" s="1">
        <v>46</v>
      </c>
      <c r="B171" s="167" t="s">
        <v>1577</v>
      </c>
      <c r="C171" s="155" t="s">
        <v>1775</v>
      </c>
      <c r="D171" s="158" t="s">
        <v>1578</v>
      </c>
      <c r="E171" s="155" t="s">
        <v>494</v>
      </c>
      <c r="F171" s="155"/>
      <c r="G171" s="154">
        <v>1052</v>
      </c>
      <c r="H171" s="61">
        <f>G171</f>
        <v>1052</v>
      </c>
      <c r="I171" s="31"/>
      <c r="J171" s="31"/>
      <c r="K171" s="31"/>
      <c r="L171" s="31"/>
      <c r="M171" s="162">
        <f>N171</f>
        <v>1000</v>
      </c>
      <c r="N171" s="154">
        <v>1000</v>
      </c>
      <c r="O171" s="32"/>
      <c r="P171" s="32"/>
      <c r="Q171" s="32"/>
      <c r="R171" s="32"/>
      <c r="S171" s="146"/>
      <c r="T171" s="19"/>
      <c r="U171" s="19"/>
      <c r="V171" s="19"/>
    </row>
    <row r="172" spans="1:22" ht="132">
      <c r="A172" s="1">
        <v>47</v>
      </c>
      <c r="B172" s="167" t="s">
        <v>1579</v>
      </c>
      <c r="C172" s="155" t="s">
        <v>1775</v>
      </c>
      <c r="D172" s="158" t="s">
        <v>1580</v>
      </c>
      <c r="E172" s="155" t="s">
        <v>494</v>
      </c>
      <c r="F172" s="155"/>
      <c r="G172" s="154">
        <v>526</v>
      </c>
      <c r="H172" s="61">
        <f>G172</f>
        <v>526</v>
      </c>
      <c r="I172" s="31"/>
      <c r="J172" s="31"/>
      <c r="K172" s="31"/>
      <c r="L172" s="31"/>
      <c r="M172" s="162">
        <f>N172</f>
        <v>500</v>
      </c>
      <c r="N172" s="154">
        <v>500</v>
      </c>
      <c r="O172" s="32"/>
      <c r="P172" s="32"/>
      <c r="Q172" s="32"/>
      <c r="R172" s="32"/>
      <c r="S172" s="146"/>
      <c r="T172" s="19"/>
      <c r="U172" s="19"/>
      <c r="V172" s="19"/>
    </row>
    <row r="173" spans="1:22" ht="99">
      <c r="A173" s="1">
        <v>48</v>
      </c>
      <c r="B173" s="167" t="s">
        <v>1581</v>
      </c>
      <c r="C173" s="155" t="s">
        <v>1775</v>
      </c>
      <c r="D173" s="158" t="s">
        <v>1582</v>
      </c>
      <c r="E173" s="155" t="s">
        <v>494</v>
      </c>
      <c r="F173" s="155"/>
      <c r="G173" s="154">
        <v>526</v>
      </c>
      <c r="H173" s="61">
        <f>G173</f>
        <v>526</v>
      </c>
      <c r="I173" s="31"/>
      <c r="J173" s="31"/>
      <c r="K173" s="31"/>
      <c r="L173" s="31"/>
      <c r="M173" s="162">
        <f>N173</f>
        <v>500</v>
      </c>
      <c r="N173" s="154">
        <v>500</v>
      </c>
      <c r="O173" s="32"/>
      <c r="P173" s="32"/>
      <c r="Q173" s="32"/>
      <c r="R173" s="32"/>
      <c r="S173" s="146"/>
      <c r="T173" s="19"/>
      <c r="U173" s="19"/>
      <c r="V173" s="19"/>
    </row>
    <row r="174" spans="1:22" ht="132">
      <c r="A174" s="1">
        <v>49</v>
      </c>
      <c r="B174" s="167" t="s">
        <v>1583</v>
      </c>
      <c r="C174" s="155" t="s">
        <v>1775</v>
      </c>
      <c r="D174" s="158" t="s">
        <v>1584</v>
      </c>
      <c r="E174" s="155" t="s">
        <v>494</v>
      </c>
      <c r="F174" s="155"/>
      <c r="G174" s="154">
        <v>877</v>
      </c>
      <c r="H174" s="61">
        <f>G174</f>
        <v>877</v>
      </c>
      <c r="I174" s="31"/>
      <c r="J174" s="31"/>
      <c r="K174" s="31"/>
      <c r="L174" s="31"/>
      <c r="M174" s="162">
        <f>N174</f>
        <v>830</v>
      </c>
      <c r="N174" s="154">
        <v>830</v>
      </c>
      <c r="O174" s="32"/>
      <c r="P174" s="32"/>
      <c r="Q174" s="32"/>
      <c r="R174" s="32"/>
      <c r="S174" s="146"/>
      <c r="T174" s="19"/>
      <c r="U174" s="19"/>
      <c r="V174" s="19"/>
    </row>
    <row r="175" spans="1:22" ht="141" customHeight="1">
      <c r="A175" s="1">
        <v>50</v>
      </c>
      <c r="B175" s="167" t="s">
        <v>1585</v>
      </c>
      <c r="C175" s="155" t="s">
        <v>1775</v>
      </c>
      <c r="D175" s="158" t="s">
        <v>1586</v>
      </c>
      <c r="E175" s="155" t="s">
        <v>494</v>
      </c>
      <c r="F175" s="155"/>
      <c r="G175" s="154">
        <v>1052</v>
      </c>
      <c r="H175" s="61">
        <f>G175</f>
        <v>1052</v>
      </c>
      <c r="I175" s="31"/>
      <c r="J175" s="31"/>
      <c r="K175" s="31"/>
      <c r="L175" s="31"/>
      <c r="M175" s="162">
        <f>N175</f>
        <v>1000</v>
      </c>
      <c r="N175" s="154">
        <v>1000</v>
      </c>
      <c r="O175" s="32"/>
      <c r="P175" s="32"/>
      <c r="Q175" s="32"/>
      <c r="R175" s="32"/>
      <c r="S175" s="146"/>
      <c r="T175" s="19"/>
      <c r="U175" s="19"/>
      <c r="V175" s="19"/>
    </row>
    <row r="176" spans="1:22" ht="138" customHeight="1">
      <c r="A176" s="1">
        <v>51</v>
      </c>
      <c r="B176" s="167" t="s">
        <v>1587</v>
      </c>
      <c r="C176" s="155" t="s">
        <v>1775</v>
      </c>
      <c r="D176" s="158" t="s">
        <v>1588</v>
      </c>
      <c r="E176" s="155" t="s">
        <v>494</v>
      </c>
      <c r="F176" s="155"/>
      <c r="G176" s="154">
        <v>526</v>
      </c>
      <c r="H176" s="61">
        <f>G176</f>
        <v>526</v>
      </c>
      <c r="I176" s="31"/>
      <c r="J176" s="31"/>
      <c r="K176" s="31"/>
      <c r="L176" s="31"/>
      <c r="M176" s="162">
        <f>N176</f>
        <v>500</v>
      </c>
      <c r="N176" s="154">
        <v>500</v>
      </c>
      <c r="O176" s="32"/>
      <c r="P176" s="32"/>
      <c r="Q176" s="32"/>
      <c r="R176" s="32"/>
      <c r="S176" s="146"/>
      <c r="T176" s="19"/>
      <c r="U176" s="19"/>
      <c r="V176" s="19"/>
    </row>
    <row r="177" spans="1:22" ht="141" customHeight="1">
      <c r="A177" s="1">
        <v>52</v>
      </c>
      <c r="B177" s="167" t="s">
        <v>1589</v>
      </c>
      <c r="C177" s="155" t="s">
        <v>1775</v>
      </c>
      <c r="D177" s="158" t="s">
        <v>1590</v>
      </c>
      <c r="E177" s="155" t="s">
        <v>494</v>
      </c>
      <c r="F177" s="155"/>
      <c r="G177" s="154">
        <v>877</v>
      </c>
      <c r="H177" s="61">
        <f>G177</f>
        <v>877</v>
      </c>
      <c r="I177" s="31"/>
      <c r="J177" s="31"/>
      <c r="K177" s="31"/>
      <c r="L177" s="31"/>
      <c r="M177" s="162">
        <f>N177</f>
        <v>830</v>
      </c>
      <c r="N177" s="154">
        <v>830</v>
      </c>
      <c r="O177" s="32"/>
      <c r="P177" s="32"/>
      <c r="Q177" s="32"/>
      <c r="R177" s="32"/>
      <c r="S177" s="146"/>
      <c r="T177" s="19"/>
      <c r="U177" s="19"/>
      <c r="V177" s="19"/>
    </row>
    <row r="178" spans="1:22" ht="148.5" customHeight="1">
      <c r="A178" s="1">
        <v>53</v>
      </c>
      <c r="B178" s="167" t="s">
        <v>1591</v>
      </c>
      <c r="C178" s="155" t="s">
        <v>1775</v>
      </c>
      <c r="D178" s="158" t="s">
        <v>1592</v>
      </c>
      <c r="E178" s="155" t="s">
        <v>494</v>
      </c>
      <c r="F178" s="155"/>
      <c r="G178" s="154">
        <v>2806</v>
      </c>
      <c r="H178" s="61">
        <f>G178</f>
        <v>2806</v>
      </c>
      <c r="I178" s="31"/>
      <c r="J178" s="31"/>
      <c r="K178" s="31"/>
      <c r="L178" s="31"/>
      <c r="M178" s="162">
        <f>N178</f>
        <v>2670</v>
      </c>
      <c r="N178" s="154">
        <v>2670</v>
      </c>
      <c r="O178" s="32"/>
      <c r="P178" s="32"/>
      <c r="Q178" s="32"/>
      <c r="R178" s="32"/>
      <c r="S178" s="146"/>
      <c r="T178" s="19"/>
      <c r="U178" s="19"/>
      <c r="V178" s="19"/>
    </row>
    <row r="179" spans="1:22" ht="148.5" customHeight="1">
      <c r="A179" s="1">
        <v>54</v>
      </c>
      <c r="B179" s="167" t="s">
        <v>1593</v>
      </c>
      <c r="C179" s="155" t="s">
        <v>1775</v>
      </c>
      <c r="D179" s="158" t="s">
        <v>1594</v>
      </c>
      <c r="E179" s="155" t="s">
        <v>494</v>
      </c>
      <c r="F179" s="155"/>
      <c r="G179" s="154">
        <v>1228</v>
      </c>
      <c r="H179" s="61">
        <f>G179</f>
        <v>1228</v>
      </c>
      <c r="I179" s="31"/>
      <c r="J179" s="31"/>
      <c r="K179" s="31"/>
      <c r="L179" s="31"/>
      <c r="M179" s="162">
        <f>N179</f>
        <v>1169.5238095238094</v>
      </c>
      <c r="N179" s="154">
        <f>H179/1.05</f>
        <v>1169.5238095238094</v>
      </c>
      <c r="O179" s="32"/>
      <c r="P179" s="32"/>
      <c r="Q179" s="32"/>
      <c r="R179" s="32"/>
      <c r="S179" s="146"/>
      <c r="T179" s="19"/>
      <c r="U179" s="19"/>
      <c r="V179" s="19"/>
    </row>
    <row r="180" spans="1:19" s="22" customFormat="1" ht="75" customHeight="1">
      <c r="A180" s="1">
        <v>55</v>
      </c>
      <c r="B180" s="167" t="s">
        <v>1595</v>
      </c>
      <c r="C180" s="155" t="s">
        <v>1054</v>
      </c>
      <c r="D180" s="158" t="s">
        <v>1596</v>
      </c>
      <c r="E180" s="155" t="s">
        <v>494</v>
      </c>
      <c r="F180" s="155"/>
      <c r="G180" s="154">
        <v>1382</v>
      </c>
      <c r="H180" s="61">
        <f>G180</f>
        <v>1382</v>
      </c>
      <c r="I180" s="148"/>
      <c r="J180" s="148"/>
      <c r="K180" s="148"/>
      <c r="L180" s="148"/>
      <c r="M180" s="162">
        <f>N180</f>
        <v>1310</v>
      </c>
      <c r="N180" s="154">
        <v>1310</v>
      </c>
      <c r="O180" s="151"/>
      <c r="P180" s="151"/>
      <c r="Q180" s="140"/>
      <c r="R180" s="140"/>
      <c r="S180" s="149"/>
    </row>
    <row r="181" spans="1:22" ht="72" customHeight="1">
      <c r="A181" s="1">
        <v>56</v>
      </c>
      <c r="B181" s="167" t="s">
        <v>1597</v>
      </c>
      <c r="C181" s="155" t="s">
        <v>1054</v>
      </c>
      <c r="D181" s="158" t="s">
        <v>1598</v>
      </c>
      <c r="E181" s="155" t="s">
        <v>494</v>
      </c>
      <c r="F181" s="155"/>
      <c r="G181" s="154">
        <v>1462</v>
      </c>
      <c r="H181" s="61">
        <f>G181</f>
        <v>1462</v>
      </c>
      <c r="I181" s="31"/>
      <c r="J181" s="31"/>
      <c r="K181" s="31"/>
      <c r="L181" s="31"/>
      <c r="M181" s="162">
        <f>N181</f>
        <v>1390</v>
      </c>
      <c r="N181" s="154">
        <v>1390</v>
      </c>
      <c r="O181" s="32"/>
      <c r="P181" s="32"/>
      <c r="Q181" s="32"/>
      <c r="R181" s="32"/>
      <c r="S181" s="146"/>
      <c r="T181" s="19"/>
      <c r="U181" s="19"/>
      <c r="V181" s="19"/>
    </row>
    <row r="182" spans="1:22" ht="72" customHeight="1">
      <c r="A182" s="1">
        <v>57</v>
      </c>
      <c r="B182" s="167" t="s">
        <v>1599</v>
      </c>
      <c r="C182" s="155" t="s">
        <v>1054</v>
      </c>
      <c r="D182" s="158" t="s">
        <v>1600</v>
      </c>
      <c r="E182" s="155" t="s">
        <v>494</v>
      </c>
      <c r="F182" s="155"/>
      <c r="G182" s="154">
        <v>1260</v>
      </c>
      <c r="H182" s="61">
        <f>G182</f>
        <v>1260</v>
      </c>
      <c r="I182" s="134"/>
      <c r="J182" s="134"/>
      <c r="K182" s="134"/>
      <c r="L182" s="134"/>
      <c r="M182" s="162">
        <f>N182</f>
        <v>1200</v>
      </c>
      <c r="N182" s="154">
        <f>H182/1.05</f>
        <v>1200</v>
      </c>
      <c r="O182" s="134"/>
      <c r="P182" s="134"/>
      <c r="Q182" s="134"/>
      <c r="R182" s="134"/>
      <c r="S182" s="135"/>
      <c r="T182" s="19"/>
      <c r="U182" s="19"/>
      <c r="V182" s="19"/>
    </row>
    <row r="183" spans="1:19" s="22" customFormat="1" ht="72" customHeight="1">
      <c r="A183" s="1">
        <v>58</v>
      </c>
      <c r="B183" s="167" t="s">
        <v>1601</v>
      </c>
      <c r="C183" s="155" t="s">
        <v>1054</v>
      </c>
      <c r="D183" s="158" t="s">
        <v>1602</v>
      </c>
      <c r="E183" s="155" t="s">
        <v>494</v>
      </c>
      <c r="F183" s="155"/>
      <c r="G183" s="154">
        <v>2396</v>
      </c>
      <c r="H183" s="61">
        <f>G183</f>
        <v>2396</v>
      </c>
      <c r="I183" s="94"/>
      <c r="J183" s="94"/>
      <c r="K183" s="94"/>
      <c r="L183" s="94"/>
      <c r="M183" s="162">
        <f>N183</f>
        <v>2280</v>
      </c>
      <c r="N183" s="154">
        <v>2280</v>
      </c>
      <c r="O183" s="94"/>
      <c r="P183" s="94"/>
      <c r="Q183" s="94"/>
      <c r="R183" s="94"/>
      <c r="S183" s="95"/>
    </row>
    <row r="184" spans="1:19" s="22" customFormat="1" ht="78" customHeight="1">
      <c r="A184" s="1">
        <v>59</v>
      </c>
      <c r="B184" s="167" t="s">
        <v>1603</v>
      </c>
      <c r="C184" s="155" t="s">
        <v>1054</v>
      </c>
      <c r="D184" s="158" t="s">
        <v>1604</v>
      </c>
      <c r="E184" s="155" t="s">
        <v>494</v>
      </c>
      <c r="F184" s="155"/>
      <c r="G184" s="154">
        <v>2058</v>
      </c>
      <c r="H184" s="61">
        <f>G184</f>
        <v>2058</v>
      </c>
      <c r="I184" s="94"/>
      <c r="J184" s="94"/>
      <c r="K184" s="94"/>
      <c r="L184" s="94"/>
      <c r="M184" s="162">
        <f>N184</f>
        <v>1960</v>
      </c>
      <c r="N184" s="154">
        <f>H184/1.05</f>
        <v>1960</v>
      </c>
      <c r="O184" s="94"/>
      <c r="P184" s="94"/>
      <c r="Q184" s="94"/>
      <c r="R184" s="94"/>
      <c r="S184" s="95"/>
    </row>
    <row r="185" spans="1:19" s="23" customFormat="1" ht="76.5" customHeight="1">
      <c r="A185" s="1">
        <v>60</v>
      </c>
      <c r="B185" s="167" t="s">
        <v>1605</v>
      </c>
      <c r="C185" s="155" t="s">
        <v>1054</v>
      </c>
      <c r="D185" s="158" t="s">
        <v>1606</v>
      </c>
      <c r="E185" s="155" t="s">
        <v>494</v>
      </c>
      <c r="F185" s="155"/>
      <c r="G185" s="154">
        <v>2279</v>
      </c>
      <c r="H185" s="61">
        <f>G185</f>
        <v>2279</v>
      </c>
      <c r="I185" s="97"/>
      <c r="J185" s="97"/>
      <c r="K185" s="97"/>
      <c r="L185" s="97"/>
      <c r="M185" s="162">
        <f>N185</f>
        <v>2170.4761904761904</v>
      </c>
      <c r="N185" s="154">
        <f>H185/1.05</f>
        <v>2170.4761904761904</v>
      </c>
      <c r="O185" s="97"/>
      <c r="P185" s="97"/>
      <c r="Q185" s="97"/>
      <c r="R185" s="97"/>
      <c r="S185" s="97"/>
    </row>
    <row r="186" spans="1:19" s="288" customFormat="1" ht="29.25" customHeight="1">
      <c r="A186" s="230" t="s">
        <v>737</v>
      </c>
      <c r="B186" s="282" t="s">
        <v>1668</v>
      </c>
      <c r="C186" s="283"/>
      <c r="D186" s="283"/>
      <c r="E186" s="283"/>
      <c r="F186" s="284"/>
      <c r="G186" s="285">
        <f>G187</f>
        <v>76880</v>
      </c>
      <c r="H186" s="285">
        <f>H187</f>
        <v>76880</v>
      </c>
      <c r="I186" s="286"/>
      <c r="J186" s="286"/>
      <c r="K186" s="286"/>
      <c r="L186" s="286"/>
      <c r="M186" s="285">
        <f>M187</f>
        <v>60000</v>
      </c>
      <c r="N186" s="285">
        <f>N187</f>
        <v>60000</v>
      </c>
      <c r="O186" s="285"/>
      <c r="P186" s="285"/>
      <c r="Q186" s="285">
        <f>R186</f>
        <v>15000</v>
      </c>
      <c r="R186" s="285">
        <v>15000</v>
      </c>
      <c r="S186" s="287"/>
    </row>
    <row r="187" spans="1:19" s="22" customFormat="1" ht="45" customHeight="1">
      <c r="A187" s="136" t="s">
        <v>489</v>
      </c>
      <c r="B187" s="92" t="s">
        <v>490</v>
      </c>
      <c r="C187" s="93"/>
      <c r="D187" s="93"/>
      <c r="E187" s="93"/>
      <c r="F187" s="93"/>
      <c r="G187" s="94">
        <f>G188</f>
        <v>76880</v>
      </c>
      <c r="H187" s="94">
        <f>H188</f>
        <v>76880</v>
      </c>
      <c r="I187" s="94"/>
      <c r="J187" s="94"/>
      <c r="K187" s="94"/>
      <c r="L187" s="94"/>
      <c r="M187" s="94">
        <f>M188</f>
        <v>60000</v>
      </c>
      <c r="N187" s="94">
        <f>N188</f>
        <v>60000</v>
      </c>
      <c r="O187" s="94"/>
      <c r="P187" s="94"/>
      <c r="Q187" s="94"/>
      <c r="R187" s="94"/>
      <c r="S187" s="95"/>
    </row>
    <row r="188" spans="1:19" s="22" customFormat="1" ht="62.25" customHeight="1">
      <c r="A188" s="91" t="s">
        <v>735</v>
      </c>
      <c r="B188" s="92" t="s">
        <v>736</v>
      </c>
      <c r="C188" s="93"/>
      <c r="D188" s="93"/>
      <c r="E188" s="93"/>
      <c r="F188" s="93"/>
      <c r="G188" s="94">
        <f>SUM(G189:G208)</f>
        <v>76880</v>
      </c>
      <c r="H188" s="94">
        <f>SUM(H189:H208)</f>
        <v>76880</v>
      </c>
      <c r="I188" s="94"/>
      <c r="J188" s="94"/>
      <c r="K188" s="94"/>
      <c r="L188" s="94"/>
      <c r="M188" s="94">
        <f>SUM(M189:M208)</f>
        <v>60000</v>
      </c>
      <c r="N188" s="94">
        <f>SUM(N189:N208)</f>
        <v>60000</v>
      </c>
      <c r="O188" s="94"/>
      <c r="P188" s="94"/>
      <c r="Q188" s="94"/>
      <c r="R188" s="94"/>
      <c r="S188" s="95"/>
    </row>
    <row r="189" spans="1:19" s="22" customFormat="1" ht="58.5" customHeight="1">
      <c r="A189" s="175" t="s">
        <v>1607</v>
      </c>
      <c r="B189" s="154" t="s">
        <v>1608</v>
      </c>
      <c r="C189" s="155" t="s">
        <v>170</v>
      </c>
      <c r="D189" s="155" t="s">
        <v>1609</v>
      </c>
      <c r="E189" s="155" t="s">
        <v>572</v>
      </c>
      <c r="F189" s="156"/>
      <c r="G189" s="3">
        <v>30000</v>
      </c>
      <c r="H189" s="61">
        <f>G189</f>
        <v>30000</v>
      </c>
      <c r="I189" s="94"/>
      <c r="J189" s="94"/>
      <c r="K189" s="94"/>
      <c r="L189" s="94"/>
      <c r="M189" s="162">
        <f>N189</f>
        <v>15000</v>
      </c>
      <c r="N189" s="3">
        <v>15000</v>
      </c>
      <c r="O189" s="94"/>
      <c r="P189" s="94"/>
      <c r="Q189" s="26"/>
      <c r="R189" s="26"/>
      <c r="S189" s="219" t="s">
        <v>990</v>
      </c>
    </row>
    <row r="190" spans="1:19" s="23" customFormat="1" ht="95.25" customHeight="1">
      <c r="A190" s="175" t="s">
        <v>434</v>
      </c>
      <c r="B190" s="176" t="s">
        <v>1610</v>
      </c>
      <c r="C190" s="155" t="s">
        <v>170</v>
      </c>
      <c r="D190" s="177" t="s">
        <v>1611</v>
      </c>
      <c r="E190" s="175" t="s">
        <v>1669</v>
      </c>
      <c r="F190" s="155"/>
      <c r="G190" s="178">
        <v>708</v>
      </c>
      <c r="H190" s="61">
        <f>G190</f>
        <v>708</v>
      </c>
      <c r="I190" s="97"/>
      <c r="J190" s="97"/>
      <c r="K190" s="97"/>
      <c r="L190" s="97"/>
      <c r="M190" s="162">
        <f>N190</f>
        <v>640</v>
      </c>
      <c r="N190" s="154">
        <v>640</v>
      </c>
      <c r="O190" s="97"/>
      <c r="P190" s="97"/>
      <c r="Q190" s="135"/>
      <c r="R190" s="135"/>
      <c r="S190" s="97"/>
    </row>
    <row r="191" spans="1:19" s="22" customFormat="1" ht="165" customHeight="1">
      <c r="A191" s="175" t="s">
        <v>1612</v>
      </c>
      <c r="B191" s="176" t="s">
        <v>1613</v>
      </c>
      <c r="C191" s="155" t="s">
        <v>170</v>
      </c>
      <c r="D191" s="177" t="s">
        <v>1614</v>
      </c>
      <c r="E191" s="175" t="s">
        <v>1669</v>
      </c>
      <c r="F191" s="155"/>
      <c r="G191" s="179">
        <v>2250</v>
      </c>
      <c r="H191" s="61">
        <f>G191</f>
        <v>2250</v>
      </c>
      <c r="I191" s="95"/>
      <c r="J191" s="95"/>
      <c r="K191" s="95"/>
      <c r="L191" s="95"/>
      <c r="M191" s="162">
        <f>N191</f>
        <v>2060</v>
      </c>
      <c r="N191" s="154">
        <v>2060</v>
      </c>
      <c r="O191" s="95"/>
      <c r="P191" s="95"/>
      <c r="Q191" s="154"/>
      <c r="R191" s="154"/>
      <c r="S191" s="95"/>
    </row>
    <row r="192" spans="1:22" ht="181.5">
      <c r="A192" s="175" t="s">
        <v>445</v>
      </c>
      <c r="B192" s="176" t="s">
        <v>1615</v>
      </c>
      <c r="C192" s="155" t="s">
        <v>170</v>
      </c>
      <c r="D192" s="177" t="s">
        <v>1616</v>
      </c>
      <c r="E192" s="175" t="s">
        <v>1669</v>
      </c>
      <c r="F192" s="155"/>
      <c r="G192" s="179">
        <v>3225</v>
      </c>
      <c r="H192" s="61">
        <f>G192</f>
        <v>3225</v>
      </c>
      <c r="I192" s="31"/>
      <c r="J192" s="47"/>
      <c r="K192" s="31"/>
      <c r="L192" s="31"/>
      <c r="M192" s="162">
        <f>N192</f>
        <v>2960</v>
      </c>
      <c r="N192" s="154">
        <v>2960</v>
      </c>
      <c r="O192" s="32"/>
      <c r="P192" s="32"/>
      <c r="Q192" s="32"/>
      <c r="R192" s="32"/>
      <c r="S192" s="146"/>
      <c r="T192" s="19"/>
      <c r="U192" s="19"/>
      <c r="V192" s="19"/>
    </row>
    <row r="193" spans="1:22" ht="93.75" customHeight="1">
      <c r="A193" s="175" t="s">
        <v>1617</v>
      </c>
      <c r="B193" s="176" t="s">
        <v>1618</v>
      </c>
      <c r="C193" s="155" t="s">
        <v>170</v>
      </c>
      <c r="D193" s="177" t="s">
        <v>1619</v>
      </c>
      <c r="E193" s="175" t="s">
        <v>1669</v>
      </c>
      <c r="F193" s="155"/>
      <c r="G193" s="179">
        <v>1089</v>
      </c>
      <c r="H193" s="61">
        <f>G193</f>
        <v>1089</v>
      </c>
      <c r="I193" s="31"/>
      <c r="J193" s="47"/>
      <c r="K193" s="31"/>
      <c r="L193" s="31"/>
      <c r="M193" s="162">
        <f>N193</f>
        <v>990</v>
      </c>
      <c r="N193" s="154">
        <v>990</v>
      </c>
      <c r="O193" s="32"/>
      <c r="P193" s="32"/>
      <c r="Q193" s="32"/>
      <c r="R193" s="32"/>
      <c r="S193" s="146"/>
      <c r="T193" s="19"/>
      <c r="U193" s="19"/>
      <c r="V193" s="19"/>
    </row>
    <row r="194" spans="1:19" s="22" customFormat="1" ht="195">
      <c r="A194" s="175" t="s">
        <v>1620</v>
      </c>
      <c r="B194" s="176" t="s">
        <v>1621</v>
      </c>
      <c r="C194" s="155" t="s">
        <v>170</v>
      </c>
      <c r="D194" s="177" t="s">
        <v>367</v>
      </c>
      <c r="E194" s="175" t="s">
        <v>1669</v>
      </c>
      <c r="F194" s="155"/>
      <c r="G194" s="178">
        <v>705</v>
      </c>
      <c r="H194" s="61">
        <f>G194</f>
        <v>705</v>
      </c>
      <c r="I194" s="94"/>
      <c r="J194" s="94"/>
      <c r="K194" s="94"/>
      <c r="L194" s="94"/>
      <c r="M194" s="162">
        <f>N194</f>
        <v>640</v>
      </c>
      <c r="N194" s="154">
        <v>640</v>
      </c>
      <c r="O194" s="94"/>
      <c r="P194" s="94"/>
      <c r="Q194" s="26"/>
      <c r="R194" s="26"/>
      <c r="S194" s="95"/>
    </row>
    <row r="195" spans="1:19" s="24" customFormat="1" ht="162" customHeight="1">
      <c r="A195" s="175" t="s">
        <v>1622</v>
      </c>
      <c r="B195" s="176" t="s">
        <v>1623</v>
      </c>
      <c r="C195" s="155" t="s">
        <v>170</v>
      </c>
      <c r="D195" s="177" t="s">
        <v>368</v>
      </c>
      <c r="E195" s="175" t="s">
        <v>1669</v>
      </c>
      <c r="F195" s="155"/>
      <c r="G195" s="178">
        <v>14993</v>
      </c>
      <c r="H195" s="61">
        <f>G195</f>
        <v>14993</v>
      </c>
      <c r="I195" s="139"/>
      <c r="J195" s="139"/>
      <c r="K195" s="139"/>
      <c r="L195" s="139"/>
      <c r="M195" s="162">
        <f>N195</f>
        <v>13800</v>
      </c>
      <c r="N195" s="154">
        <v>13800</v>
      </c>
      <c r="O195" s="94"/>
      <c r="P195" s="94"/>
      <c r="Q195" s="94"/>
      <c r="R195" s="94"/>
      <c r="S195" s="139"/>
    </row>
    <row r="196" spans="1:22" ht="126.75" customHeight="1">
      <c r="A196" s="175" t="s">
        <v>1624</v>
      </c>
      <c r="B196" s="180" t="s">
        <v>1625</v>
      </c>
      <c r="C196" s="155" t="s">
        <v>170</v>
      </c>
      <c r="D196" s="181" t="s">
        <v>1626</v>
      </c>
      <c r="E196" s="155" t="s">
        <v>494</v>
      </c>
      <c r="F196" s="155"/>
      <c r="G196" s="182">
        <v>8000</v>
      </c>
      <c r="H196" s="61">
        <f>G196</f>
        <v>8000</v>
      </c>
      <c r="I196" s="31"/>
      <c r="J196" s="31"/>
      <c r="K196" s="31"/>
      <c r="L196" s="31"/>
      <c r="M196" s="162">
        <f>N196</f>
        <v>8000</v>
      </c>
      <c r="N196" s="182">
        <v>8000</v>
      </c>
      <c r="O196" s="32"/>
      <c r="P196" s="3"/>
      <c r="Q196" s="32"/>
      <c r="R196" s="32"/>
      <c r="S196" s="146"/>
      <c r="T196" s="19"/>
      <c r="U196" s="19"/>
      <c r="V196" s="19"/>
    </row>
    <row r="197" spans="1:22" ht="45" customHeight="1">
      <c r="A197" s="175" t="s">
        <v>1627</v>
      </c>
      <c r="B197" s="180" t="s">
        <v>1628</v>
      </c>
      <c r="C197" s="155" t="s">
        <v>170</v>
      </c>
      <c r="D197" s="181" t="s">
        <v>1629</v>
      </c>
      <c r="E197" s="155" t="s">
        <v>494</v>
      </c>
      <c r="F197" s="155"/>
      <c r="G197" s="182">
        <v>3000</v>
      </c>
      <c r="H197" s="61">
        <f>G197</f>
        <v>3000</v>
      </c>
      <c r="I197" s="31"/>
      <c r="J197" s="31"/>
      <c r="K197" s="31"/>
      <c r="L197" s="31"/>
      <c r="M197" s="162">
        <f>N197</f>
        <v>3000</v>
      </c>
      <c r="N197" s="182">
        <v>3000</v>
      </c>
      <c r="O197" s="32"/>
      <c r="P197" s="3"/>
      <c r="Q197" s="32"/>
      <c r="R197" s="32"/>
      <c r="S197" s="146"/>
      <c r="T197" s="19"/>
      <c r="U197" s="19"/>
      <c r="V197" s="19"/>
    </row>
    <row r="198" spans="1:22" ht="78.75" customHeight="1">
      <c r="A198" s="175" t="s">
        <v>1630</v>
      </c>
      <c r="B198" s="180" t="s">
        <v>1631</v>
      </c>
      <c r="C198" s="155" t="s">
        <v>170</v>
      </c>
      <c r="D198" s="181" t="s">
        <v>1632</v>
      </c>
      <c r="E198" s="155" t="s">
        <v>494</v>
      </c>
      <c r="F198" s="155"/>
      <c r="G198" s="182">
        <v>1200</v>
      </c>
      <c r="H198" s="61">
        <f>G198</f>
        <v>1200</v>
      </c>
      <c r="I198" s="31"/>
      <c r="J198" s="31"/>
      <c r="K198" s="31"/>
      <c r="L198" s="31"/>
      <c r="M198" s="162">
        <f>N198</f>
        <v>1200</v>
      </c>
      <c r="N198" s="182">
        <v>1200</v>
      </c>
      <c r="O198" s="32"/>
      <c r="P198" s="3"/>
      <c r="Q198" s="32"/>
      <c r="R198" s="32"/>
      <c r="S198" s="219"/>
      <c r="T198" s="19"/>
      <c r="U198" s="19"/>
      <c r="V198" s="19"/>
    </row>
    <row r="199" spans="1:22" ht="61.5" customHeight="1">
      <c r="A199" s="175" t="s">
        <v>1633</v>
      </c>
      <c r="B199" s="180" t="s">
        <v>1634</v>
      </c>
      <c r="C199" s="155" t="s">
        <v>170</v>
      </c>
      <c r="D199" s="181" t="s">
        <v>1635</v>
      </c>
      <c r="E199" s="155" t="s">
        <v>494</v>
      </c>
      <c r="F199" s="155"/>
      <c r="G199" s="182">
        <v>2000</v>
      </c>
      <c r="H199" s="61">
        <f>G199</f>
        <v>2000</v>
      </c>
      <c r="I199" s="31"/>
      <c r="J199" s="31"/>
      <c r="K199" s="31"/>
      <c r="L199" s="31"/>
      <c r="M199" s="162">
        <f>N199</f>
        <v>2000</v>
      </c>
      <c r="N199" s="182">
        <v>2000</v>
      </c>
      <c r="O199" s="32"/>
      <c r="P199" s="3"/>
      <c r="Q199" s="32"/>
      <c r="R199" s="32"/>
      <c r="S199" s="146"/>
      <c r="T199" s="19"/>
      <c r="U199" s="19"/>
      <c r="V199" s="19"/>
    </row>
    <row r="200" spans="1:22" ht="82.5">
      <c r="A200" s="175" t="s">
        <v>1636</v>
      </c>
      <c r="B200" s="180" t="s">
        <v>1637</v>
      </c>
      <c r="C200" s="155" t="s">
        <v>170</v>
      </c>
      <c r="D200" s="181" t="s">
        <v>1638</v>
      </c>
      <c r="E200" s="155" t="s">
        <v>494</v>
      </c>
      <c r="F200" s="155"/>
      <c r="G200" s="182">
        <v>1400</v>
      </c>
      <c r="H200" s="61">
        <f>G200</f>
        <v>1400</v>
      </c>
      <c r="I200" s="31"/>
      <c r="J200" s="31"/>
      <c r="K200" s="31"/>
      <c r="L200" s="31"/>
      <c r="M200" s="162">
        <f>N200</f>
        <v>1400</v>
      </c>
      <c r="N200" s="182">
        <v>1400</v>
      </c>
      <c r="O200" s="32"/>
      <c r="P200" s="3"/>
      <c r="Q200" s="32"/>
      <c r="R200" s="32"/>
      <c r="S200" s="146"/>
      <c r="T200" s="19"/>
      <c r="U200" s="19"/>
      <c r="V200" s="19"/>
    </row>
    <row r="201" spans="1:22" ht="82.5">
      <c r="A201" s="175" t="s">
        <v>1639</v>
      </c>
      <c r="B201" s="180" t="s">
        <v>1640</v>
      </c>
      <c r="C201" s="155" t="s">
        <v>170</v>
      </c>
      <c r="D201" s="181" t="s">
        <v>1641</v>
      </c>
      <c r="E201" s="155" t="s">
        <v>707</v>
      </c>
      <c r="F201" s="155"/>
      <c r="G201" s="182">
        <v>800</v>
      </c>
      <c r="H201" s="61">
        <f>G201</f>
        <v>800</v>
      </c>
      <c r="I201" s="31"/>
      <c r="J201" s="31"/>
      <c r="K201" s="31"/>
      <c r="L201" s="31"/>
      <c r="M201" s="162">
        <f>N201</f>
        <v>800</v>
      </c>
      <c r="N201" s="182">
        <v>800</v>
      </c>
      <c r="O201" s="32"/>
      <c r="P201" s="32"/>
      <c r="Q201" s="32"/>
      <c r="R201" s="32"/>
      <c r="S201" s="146"/>
      <c r="T201" s="19"/>
      <c r="U201" s="19"/>
      <c r="V201" s="19"/>
    </row>
    <row r="202" spans="1:22" ht="60" customHeight="1">
      <c r="A202" s="175" t="s">
        <v>1642</v>
      </c>
      <c r="B202" s="180" t="s">
        <v>1643</v>
      </c>
      <c r="C202" s="155" t="s">
        <v>170</v>
      </c>
      <c r="D202" s="181" t="s">
        <v>1644</v>
      </c>
      <c r="E202" s="155" t="s">
        <v>707</v>
      </c>
      <c r="F202" s="155"/>
      <c r="G202" s="182">
        <v>700</v>
      </c>
      <c r="H202" s="61">
        <f>G202</f>
        <v>700</v>
      </c>
      <c r="I202" s="31"/>
      <c r="J202" s="31"/>
      <c r="K202" s="31"/>
      <c r="L202" s="31"/>
      <c r="M202" s="162">
        <f>N202</f>
        <v>700</v>
      </c>
      <c r="N202" s="182">
        <v>700</v>
      </c>
      <c r="O202" s="32"/>
      <c r="P202" s="32"/>
      <c r="Q202" s="32"/>
      <c r="R202" s="32"/>
      <c r="S202" s="146"/>
      <c r="T202" s="19"/>
      <c r="U202" s="19"/>
      <c r="V202" s="19"/>
    </row>
    <row r="203" spans="1:22" ht="82.5">
      <c r="A203" s="175" t="s">
        <v>1645</v>
      </c>
      <c r="B203" s="180" t="s">
        <v>1646</v>
      </c>
      <c r="C203" s="155" t="s">
        <v>170</v>
      </c>
      <c r="D203" s="181" t="s">
        <v>1647</v>
      </c>
      <c r="E203" s="155" t="s">
        <v>707</v>
      </c>
      <c r="F203" s="155"/>
      <c r="G203" s="182">
        <v>2600</v>
      </c>
      <c r="H203" s="61">
        <f>G203</f>
        <v>2600</v>
      </c>
      <c r="I203" s="31"/>
      <c r="J203" s="31"/>
      <c r="K203" s="31"/>
      <c r="L203" s="31"/>
      <c r="M203" s="162">
        <f>N203</f>
        <v>2600</v>
      </c>
      <c r="N203" s="182">
        <v>2600</v>
      </c>
      <c r="O203" s="32"/>
      <c r="P203" s="32"/>
      <c r="Q203" s="32"/>
      <c r="R203" s="32"/>
      <c r="S203" s="146"/>
      <c r="T203" s="19"/>
      <c r="U203" s="19"/>
      <c r="V203" s="19"/>
    </row>
    <row r="204" spans="1:22" ht="82.5">
      <c r="A204" s="175" t="s">
        <v>1648</v>
      </c>
      <c r="B204" s="180" t="s">
        <v>1649</v>
      </c>
      <c r="C204" s="155" t="s">
        <v>170</v>
      </c>
      <c r="D204" s="181" t="s">
        <v>1650</v>
      </c>
      <c r="E204" s="155" t="s">
        <v>707</v>
      </c>
      <c r="F204" s="155"/>
      <c r="G204" s="182">
        <v>1500</v>
      </c>
      <c r="H204" s="61">
        <f>G204</f>
        <v>1500</v>
      </c>
      <c r="I204" s="31"/>
      <c r="J204" s="31"/>
      <c r="K204" s="31"/>
      <c r="L204" s="31"/>
      <c r="M204" s="162">
        <f>N204</f>
        <v>1500</v>
      </c>
      <c r="N204" s="182">
        <v>1500</v>
      </c>
      <c r="O204" s="32"/>
      <c r="P204" s="32"/>
      <c r="Q204" s="32"/>
      <c r="R204" s="32"/>
      <c r="S204" s="146"/>
      <c r="T204" s="19"/>
      <c r="U204" s="19"/>
      <c r="V204" s="19"/>
    </row>
    <row r="205" spans="1:22" ht="82.5">
      <c r="A205" s="175" t="s">
        <v>1651</v>
      </c>
      <c r="B205" s="180" t="s">
        <v>1652</v>
      </c>
      <c r="C205" s="155" t="s">
        <v>170</v>
      </c>
      <c r="D205" s="181" t="s">
        <v>1653</v>
      </c>
      <c r="E205" s="155" t="s">
        <v>707</v>
      </c>
      <c r="F205" s="155"/>
      <c r="G205" s="182">
        <v>1000</v>
      </c>
      <c r="H205" s="61">
        <f>G205</f>
        <v>1000</v>
      </c>
      <c r="I205" s="31"/>
      <c r="J205" s="31"/>
      <c r="K205" s="31"/>
      <c r="L205" s="31"/>
      <c r="M205" s="162">
        <f>N205</f>
        <v>1000</v>
      </c>
      <c r="N205" s="182">
        <v>1000</v>
      </c>
      <c r="O205" s="32"/>
      <c r="P205" s="32"/>
      <c r="Q205" s="32"/>
      <c r="R205" s="32"/>
      <c r="S205" s="146"/>
      <c r="T205" s="19"/>
      <c r="U205" s="19"/>
      <c r="V205" s="19"/>
    </row>
    <row r="206" spans="1:22" ht="47.25" customHeight="1">
      <c r="A206" s="175" t="s">
        <v>1654</v>
      </c>
      <c r="B206" s="180" t="s">
        <v>1655</v>
      </c>
      <c r="C206" s="155" t="s">
        <v>170</v>
      </c>
      <c r="D206" s="183" t="s">
        <v>1656</v>
      </c>
      <c r="E206" s="155" t="s">
        <v>707</v>
      </c>
      <c r="F206" s="155"/>
      <c r="G206" s="182">
        <v>360</v>
      </c>
      <c r="H206" s="61">
        <f>G206</f>
        <v>360</v>
      </c>
      <c r="I206" s="31"/>
      <c r="J206" s="31"/>
      <c r="K206" s="31"/>
      <c r="L206" s="31"/>
      <c r="M206" s="162">
        <f>N206</f>
        <v>360</v>
      </c>
      <c r="N206" s="182">
        <v>360</v>
      </c>
      <c r="O206" s="32"/>
      <c r="P206" s="32"/>
      <c r="Q206" s="32"/>
      <c r="R206" s="32"/>
      <c r="S206" s="146"/>
      <c r="T206" s="19"/>
      <c r="U206" s="19"/>
      <c r="V206" s="19"/>
    </row>
    <row r="207" spans="1:22" ht="60" customHeight="1">
      <c r="A207" s="175" t="s">
        <v>1657</v>
      </c>
      <c r="B207" s="180" t="s">
        <v>1658</v>
      </c>
      <c r="C207" s="155" t="s">
        <v>170</v>
      </c>
      <c r="D207" s="184" t="s">
        <v>1659</v>
      </c>
      <c r="E207" s="155" t="s">
        <v>707</v>
      </c>
      <c r="F207" s="155"/>
      <c r="G207" s="182">
        <v>250</v>
      </c>
      <c r="H207" s="61">
        <f>G207</f>
        <v>250</v>
      </c>
      <c r="I207" s="31"/>
      <c r="J207" s="31"/>
      <c r="K207" s="31"/>
      <c r="L207" s="31"/>
      <c r="M207" s="162">
        <f>N207</f>
        <v>250</v>
      </c>
      <c r="N207" s="182">
        <v>250</v>
      </c>
      <c r="O207" s="32"/>
      <c r="P207" s="32"/>
      <c r="Q207" s="32"/>
      <c r="R207" s="32"/>
      <c r="S207" s="146"/>
      <c r="T207" s="19"/>
      <c r="U207" s="19"/>
      <c r="V207" s="19"/>
    </row>
    <row r="208" spans="1:22" ht="45.75" customHeight="1">
      <c r="A208" s="175" t="s">
        <v>1660</v>
      </c>
      <c r="B208" s="180" t="s">
        <v>1661</v>
      </c>
      <c r="C208" s="155" t="s">
        <v>170</v>
      </c>
      <c r="D208" s="184" t="s">
        <v>1080</v>
      </c>
      <c r="E208" s="155" t="s">
        <v>707</v>
      </c>
      <c r="F208" s="155"/>
      <c r="G208" s="182">
        <v>1100</v>
      </c>
      <c r="H208" s="61">
        <f>G208</f>
        <v>1100</v>
      </c>
      <c r="I208" s="31"/>
      <c r="J208" s="31"/>
      <c r="K208" s="31"/>
      <c r="L208" s="31"/>
      <c r="M208" s="162">
        <f>N208</f>
        <v>1100</v>
      </c>
      <c r="N208" s="182">
        <v>1100</v>
      </c>
      <c r="O208" s="32"/>
      <c r="P208" s="32"/>
      <c r="Q208" s="32"/>
      <c r="R208" s="32"/>
      <c r="S208" s="146"/>
      <c r="T208" s="19"/>
      <c r="U208" s="19"/>
      <c r="V208" s="19"/>
    </row>
    <row r="209" spans="1:19" s="20" customFormat="1" ht="33">
      <c r="A209" s="201" t="s">
        <v>1670</v>
      </c>
      <c r="B209" s="202" t="s">
        <v>348</v>
      </c>
      <c r="C209" s="203"/>
      <c r="D209" s="204"/>
      <c r="E209" s="205" t="s">
        <v>572</v>
      </c>
      <c r="F209" s="203"/>
      <c r="G209" s="206">
        <f>SUM(G210:G220)</f>
        <v>146540</v>
      </c>
      <c r="H209" s="206">
        <f>SUM(H210:H220)</f>
        <v>146540</v>
      </c>
      <c r="I209" s="207"/>
      <c r="J209" s="207"/>
      <c r="K209" s="207"/>
      <c r="L209" s="207"/>
      <c r="M209" s="206">
        <f>SUM(M210:M220)</f>
        <v>124500</v>
      </c>
      <c r="N209" s="206">
        <f>SUM(N210:N220)</f>
        <v>124500</v>
      </c>
      <c r="O209" s="207"/>
      <c r="P209" s="207"/>
      <c r="Q209" s="207"/>
      <c r="R209" s="207"/>
      <c r="S209" s="208"/>
    </row>
    <row r="210" spans="1:22" ht="42.75" customHeight="1">
      <c r="A210" s="141">
        <v>1</v>
      </c>
      <c r="B210" s="127" t="s">
        <v>999</v>
      </c>
      <c r="C210" s="155" t="s">
        <v>519</v>
      </c>
      <c r="D210" s="184" t="s">
        <v>1003</v>
      </c>
      <c r="E210" s="155" t="s">
        <v>506</v>
      </c>
      <c r="F210" s="76"/>
      <c r="G210" s="35">
        <v>7313</v>
      </c>
      <c r="H210" s="35">
        <v>7313</v>
      </c>
      <c r="I210" s="142"/>
      <c r="J210" s="142"/>
      <c r="K210" s="142"/>
      <c r="L210" s="142"/>
      <c r="M210" s="72">
        <f>N210</f>
        <v>6000</v>
      </c>
      <c r="N210" s="72">
        <v>6000</v>
      </c>
      <c r="O210" s="142"/>
      <c r="P210" s="142"/>
      <c r="Q210" s="142"/>
      <c r="R210" s="142"/>
      <c r="S210" s="142"/>
      <c r="T210" s="19"/>
      <c r="U210" s="19"/>
      <c r="V210" s="19"/>
    </row>
    <row r="211" spans="1:22" ht="39" customHeight="1">
      <c r="A211" s="141">
        <v>2</v>
      </c>
      <c r="B211" s="127" t="s">
        <v>1000</v>
      </c>
      <c r="C211" s="155" t="s">
        <v>519</v>
      </c>
      <c r="D211" s="184" t="s">
        <v>1004</v>
      </c>
      <c r="E211" s="155" t="s">
        <v>506</v>
      </c>
      <c r="F211" s="76"/>
      <c r="G211" s="35">
        <v>3734</v>
      </c>
      <c r="H211" s="35">
        <v>3734</v>
      </c>
      <c r="I211" s="142"/>
      <c r="J211" s="142"/>
      <c r="K211" s="142"/>
      <c r="L211" s="142"/>
      <c r="M211" s="72">
        <f>N211</f>
        <v>3200</v>
      </c>
      <c r="N211" s="72">
        <v>3200</v>
      </c>
      <c r="O211" s="142"/>
      <c r="P211" s="142"/>
      <c r="Q211" s="142"/>
      <c r="R211" s="142"/>
      <c r="S211" s="142"/>
      <c r="T211" s="19"/>
      <c r="U211" s="19"/>
      <c r="V211" s="19"/>
    </row>
    <row r="212" spans="1:22" ht="40.5" customHeight="1">
      <c r="A212" s="141">
        <v>3</v>
      </c>
      <c r="B212" s="127" t="s">
        <v>1001</v>
      </c>
      <c r="C212" s="155" t="s">
        <v>519</v>
      </c>
      <c r="D212" s="184" t="s">
        <v>1005</v>
      </c>
      <c r="E212" s="155" t="s">
        <v>506</v>
      </c>
      <c r="F212" s="76"/>
      <c r="G212" s="35">
        <v>6342</v>
      </c>
      <c r="H212" s="35">
        <v>6342</v>
      </c>
      <c r="I212" s="142"/>
      <c r="J212" s="142"/>
      <c r="K212" s="142"/>
      <c r="L212" s="142"/>
      <c r="M212" s="72">
        <f>N212</f>
        <v>4800</v>
      </c>
      <c r="N212" s="72">
        <v>4800</v>
      </c>
      <c r="O212" s="142"/>
      <c r="P212" s="142"/>
      <c r="Q212" s="142"/>
      <c r="R212" s="142"/>
      <c r="S212" s="142"/>
      <c r="T212" s="19"/>
      <c r="U212" s="19"/>
      <c r="V212" s="19"/>
    </row>
    <row r="213" spans="1:22" ht="49.5">
      <c r="A213" s="141">
        <v>4</v>
      </c>
      <c r="B213" s="127" t="s">
        <v>349</v>
      </c>
      <c r="C213" s="1" t="s">
        <v>357</v>
      </c>
      <c r="D213" s="158"/>
      <c r="E213" s="1" t="s">
        <v>494</v>
      </c>
      <c r="F213" s="76"/>
      <c r="G213" s="30">
        <v>15500</v>
      </c>
      <c r="H213" s="30">
        <v>15500</v>
      </c>
      <c r="I213" s="142"/>
      <c r="J213" s="142"/>
      <c r="K213" s="142"/>
      <c r="L213" s="142"/>
      <c r="M213" s="72">
        <v>15000</v>
      </c>
      <c r="N213" s="72">
        <v>15000</v>
      </c>
      <c r="O213" s="142"/>
      <c r="P213" s="142"/>
      <c r="Q213" s="142"/>
      <c r="R213" s="142"/>
      <c r="S213" s="142"/>
      <c r="T213" s="19"/>
      <c r="U213" s="19"/>
      <c r="V213" s="19"/>
    </row>
    <row r="214" spans="1:22" ht="45.75" customHeight="1">
      <c r="A214" s="141">
        <v>5</v>
      </c>
      <c r="B214" s="127" t="s">
        <v>350</v>
      </c>
      <c r="C214" s="1" t="s">
        <v>358</v>
      </c>
      <c r="D214" s="158"/>
      <c r="E214" s="1" t="s">
        <v>494</v>
      </c>
      <c r="F214" s="76"/>
      <c r="G214" s="30">
        <v>15000</v>
      </c>
      <c r="H214" s="30">
        <v>15000</v>
      </c>
      <c r="I214" s="142"/>
      <c r="J214" s="142"/>
      <c r="K214" s="142"/>
      <c r="L214" s="142"/>
      <c r="M214" s="72">
        <v>15000</v>
      </c>
      <c r="N214" s="72">
        <v>15000</v>
      </c>
      <c r="O214" s="142"/>
      <c r="P214" s="142"/>
      <c r="Q214" s="142"/>
      <c r="R214" s="142"/>
      <c r="S214" s="142"/>
      <c r="T214" s="19"/>
      <c r="U214" s="19"/>
      <c r="V214" s="19"/>
    </row>
    <row r="215" spans="1:22" ht="49.5">
      <c r="A215" s="141">
        <v>6</v>
      </c>
      <c r="B215" s="127" t="s">
        <v>351</v>
      </c>
      <c r="C215" s="1" t="s">
        <v>359</v>
      </c>
      <c r="D215" s="158"/>
      <c r="E215" s="1" t="s">
        <v>494</v>
      </c>
      <c r="F215" s="76"/>
      <c r="G215" s="30">
        <v>15000</v>
      </c>
      <c r="H215" s="30">
        <v>15000</v>
      </c>
      <c r="I215" s="142"/>
      <c r="J215" s="142"/>
      <c r="K215" s="142"/>
      <c r="L215" s="142"/>
      <c r="M215" s="72">
        <v>15000</v>
      </c>
      <c r="N215" s="72">
        <v>15000</v>
      </c>
      <c r="O215" s="142"/>
      <c r="P215" s="142"/>
      <c r="Q215" s="142"/>
      <c r="R215" s="142"/>
      <c r="S215" s="142"/>
      <c r="T215" s="19"/>
      <c r="U215" s="19"/>
      <c r="V215" s="19"/>
    </row>
    <row r="216" spans="1:22" ht="61.5" customHeight="1">
      <c r="A216" s="141">
        <v>7</v>
      </c>
      <c r="B216" s="127" t="s">
        <v>352</v>
      </c>
      <c r="C216" s="1" t="s">
        <v>360</v>
      </c>
      <c r="D216" s="158"/>
      <c r="E216" s="1" t="s">
        <v>494</v>
      </c>
      <c r="F216" s="1" t="s">
        <v>364</v>
      </c>
      <c r="G216" s="30">
        <v>13747</v>
      </c>
      <c r="H216" s="30">
        <v>13747</v>
      </c>
      <c r="I216" s="142"/>
      <c r="J216" s="142"/>
      <c r="K216" s="142"/>
      <c r="L216" s="142"/>
      <c r="M216" s="72">
        <v>12500</v>
      </c>
      <c r="N216" s="72">
        <v>12500</v>
      </c>
      <c r="O216" s="142"/>
      <c r="P216" s="142"/>
      <c r="Q216" s="142"/>
      <c r="R216" s="142"/>
      <c r="S216" s="142"/>
      <c r="T216" s="19"/>
      <c r="U216" s="19"/>
      <c r="V216" s="19"/>
    </row>
    <row r="217" spans="1:22" ht="42.75" customHeight="1">
      <c r="A217" s="141">
        <v>8</v>
      </c>
      <c r="B217" s="127" t="s">
        <v>353</v>
      </c>
      <c r="C217" s="1" t="s">
        <v>361</v>
      </c>
      <c r="D217" s="158"/>
      <c r="E217" s="1" t="s">
        <v>494</v>
      </c>
      <c r="F217" s="76"/>
      <c r="G217" s="30">
        <v>15000</v>
      </c>
      <c r="H217" s="30">
        <v>15000</v>
      </c>
      <c r="I217" s="142"/>
      <c r="J217" s="142"/>
      <c r="K217" s="142"/>
      <c r="L217" s="142"/>
      <c r="M217" s="72">
        <v>15000</v>
      </c>
      <c r="N217" s="72">
        <v>15000</v>
      </c>
      <c r="O217" s="142"/>
      <c r="P217" s="142"/>
      <c r="Q217" s="142"/>
      <c r="R217" s="142"/>
      <c r="S217" s="142"/>
      <c r="T217" s="19"/>
      <c r="U217" s="19"/>
      <c r="V217" s="19"/>
    </row>
    <row r="218" spans="1:22" ht="42.75" customHeight="1">
      <c r="A218" s="141">
        <v>9</v>
      </c>
      <c r="B218" s="127" t="s">
        <v>354</v>
      </c>
      <c r="C218" s="1" t="s">
        <v>362</v>
      </c>
      <c r="D218" s="158"/>
      <c r="E218" s="1" t="s">
        <v>494</v>
      </c>
      <c r="F218" s="76"/>
      <c r="G218" s="30">
        <v>12000</v>
      </c>
      <c r="H218" s="30">
        <v>12000</v>
      </c>
      <c r="I218" s="142"/>
      <c r="J218" s="142"/>
      <c r="K218" s="142"/>
      <c r="L218" s="142"/>
      <c r="M218" s="72">
        <v>12000</v>
      </c>
      <c r="N218" s="72">
        <v>12000</v>
      </c>
      <c r="O218" s="142"/>
      <c r="P218" s="142"/>
      <c r="Q218" s="142"/>
      <c r="R218" s="142"/>
      <c r="S218" s="142"/>
      <c r="T218" s="19"/>
      <c r="U218" s="19"/>
      <c r="V218" s="19"/>
    </row>
    <row r="219" spans="1:22" ht="61.5" customHeight="1">
      <c r="A219" s="141">
        <v>10</v>
      </c>
      <c r="B219" s="127" t="s">
        <v>355</v>
      </c>
      <c r="C219" s="1" t="s">
        <v>363</v>
      </c>
      <c r="D219" s="158"/>
      <c r="E219" s="1" t="s">
        <v>494</v>
      </c>
      <c r="F219" s="76"/>
      <c r="G219" s="30">
        <v>11000</v>
      </c>
      <c r="H219" s="30">
        <v>11000</v>
      </c>
      <c r="I219" s="142"/>
      <c r="J219" s="142"/>
      <c r="K219" s="142"/>
      <c r="L219" s="142"/>
      <c r="M219" s="72">
        <v>11000</v>
      </c>
      <c r="N219" s="72">
        <v>11000</v>
      </c>
      <c r="O219" s="142"/>
      <c r="P219" s="142"/>
      <c r="Q219" s="142"/>
      <c r="R219" s="142"/>
      <c r="S219" s="142"/>
      <c r="T219" s="19"/>
      <c r="U219" s="19"/>
      <c r="V219" s="19"/>
    </row>
    <row r="220" spans="1:22" ht="31.5" customHeight="1">
      <c r="A220" s="141">
        <v>11</v>
      </c>
      <c r="B220" s="127" t="s">
        <v>356</v>
      </c>
      <c r="C220" s="1" t="s">
        <v>436</v>
      </c>
      <c r="D220" s="158"/>
      <c r="E220" s="1" t="s">
        <v>494</v>
      </c>
      <c r="F220" s="76"/>
      <c r="G220" s="35">
        <v>31904</v>
      </c>
      <c r="H220" s="35">
        <v>31904</v>
      </c>
      <c r="I220" s="142"/>
      <c r="J220" s="142"/>
      <c r="K220" s="142"/>
      <c r="L220" s="142"/>
      <c r="M220" s="72">
        <v>15000</v>
      </c>
      <c r="N220" s="72">
        <v>15000</v>
      </c>
      <c r="O220" s="142"/>
      <c r="P220" s="142"/>
      <c r="Q220" s="142"/>
      <c r="R220" s="142"/>
      <c r="S220" s="142"/>
      <c r="T220" s="19"/>
      <c r="U220" s="19"/>
      <c r="V220" s="19"/>
    </row>
    <row r="221" spans="1:22" ht="17.25" customHeight="1" hidden="1">
      <c r="A221" s="141"/>
      <c r="B221" s="127"/>
      <c r="C221" s="1"/>
      <c r="D221" s="158"/>
      <c r="E221" s="1"/>
      <c r="F221" s="76"/>
      <c r="G221" s="35"/>
      <c r="H221" s="35"/>
      <c r="I221" s="142"/>
      <c r="J221" s="142"/>
      <c r="K221" s="142"/>
      <c r="L221" s="142"/>
      <c r="M221" s="72"/>
      <c r="N221" s="72"/>
      <c r="O221" s="142"/>
      <c r="P221" s="142"/>
      <c r="Q221" s="142"/>
      <c r="R221" s="142"/>
      <c r="S221" s="142"/>
      <c r="T221" s="19"/>
      <c r="U221" s="19"/>
      <c r="V221" s="19"/>
    </row>
    <row r="222" spans="1:19" s="20" customFormat="1" ht="26.25" customHeight="1">
      <c r="A222" s="201" t="s">
        <v>304</v>
      </c>
      <c r="B222" s="202" t="s">
        <v>305</v>
      </c>
      <c r="C222" s="203"/>
      <c r="D222" s="204" t="s">
        <v>346</v>
      </c>
      <c r="E222" s="205" t="s">
        <v>572</v>
      </c>
      <c r="F222" s="203"/>
      <c r="G222" s="206">
        <v>75560</v>
      </c>
      <c r="H222" s="206">
        <v>20000</v>
      </c>
      <c r="I222" s="207"/>
      <c r="J222" s="207"/>
      <c r="K222" s="207"/>
      <c r="L222" s="207"/>
      <c r="M222" s="206">
        <v>20000</v>
      </c>
      <c r="N222" s="206">
        <v>20000</v>
      </c>
      <c r="O222" s="207"/>
      <c r="P222" s="207"/>
      <c r="Q222" s="207"/>
      <c r="R222" s="207"/>
      <c r="S222" s="208"/>
    </row>
    <row r="223" spans="1:22" ht="26.25" customHeight="1">
      <c r="A223" s="129" t="s">
        <v>419</v>
      </c>
      <c r="B223" s="187" t="s">
        <v>306</v>
      </c>
      <c r="C223" s="129"/>
      <c r="D223" s="188">
        <f>D224+D227</f>
        <v>17</v>
      </c>
      <c r="E223" s="189"/>
      <c r="F223" s="142"/>
      <c r="G223" s="152">
        <v>15400</v>
      </c>
      <c r="H223" s="152">
        <v>4260</v>
      </c>
      <c r="I223" s="142"/>
      <c r="J223" s="142"/>
      <c r="K223" s="142"/>
      <c r="L223" s="142"/>
      <c r="M223" s="152">
        <v>4260</v>
      </c>
      <c r="N223" s="152">
        <v>4260</v>
      </c>
      <c r="O223" s="142"/>
      <c r="P223" s="142"/>
      <c r="Q223" s="142"/>
      <c r="R223" s="142"/>
      <c r="S223" s="142"/>
      <c r="T223" s="19"/>
      <c r="U223" s="19"/>
      <c r="V223" s="19"/>
    </row>
    <row r="224" spans="1:22" ht="26.25" customHeight="1">
      <c r="A224" s="190"/>
      <c r="B224" s="191" t="s">
        <v>307</v>
      </c>
      <c r="C224" s="190"/>
      <c r="D224" s="192">
        <f>SUM(D225:D226)</f>
        <v>7</v>
      </c>
      <c r="E224" s="193"/>
      <c r="F224" s="142"/>
      <c r="G224" s="148">
        <v>8400</v>
      </c>
      <c r="H224" s="148">
        <v>1960</v>
      </c>
      <c r="I224" s="142"/>
      <c r="J224" s="142"/>
      <c r="K224" s="142"/>
      <c r="L224" s="142"/>
      <c r="M224" s="148">
        <v>1960</v>
      </c>
      <c r="N224" s="148">
        <v>1960</v>
      </c>
      <c r="O224" s="142"/>
      <c r="P224" s="142"/>
      <c r="Q224" s="142"/>
      <c r="R224" s="142"/>
      <c r="S224" s="142"/>
      <c r="T224" s="19"/>
      <c r="U224" s="19"/>
      <c r="V224" s="19"/>
    </row>
    <row r="225" spans="1:22" ht="61.5" customHeight="1">
      <c r="A225" s="194">
        <v>1</v>
      </c>
      <c r="B225" s="195" t="s">
        <v>308</v>
      </c>
      <c r="C225" s="194" t="s">
        <v>330</v>
      </c>
      <c r="D225" s="196">
        <v>2</v>
      </c>
      <c r="E225" s="194" t="s">
        <v>494</v>
      </c>
      <c r="F225" s="142"/>
      <c r="G225" s="31">
        <v>2400</v>
      </c>
      <c r="H225" s="31">
        <v>560</v>
      </c>
      <c r="I225" s="142"/>
      <c r="J225" s="142"/>
      <c r="K225" s="142"/>
      <c r="L225" s="142"/>
      <c r="M225" s="31">
        <v>560</v>
      </c>
      <c r="N225" s="31">
        <v>560</v>
      </c>
      <c r="O225" s="142"/>
      <c r="P225" s="142"/>
      <c r="Q225" s="142"/>
      <c r="R225" s="142"/>
      <c r="S225" s="142"/>
      <c r="T225" s="19"/>
      <c r="U225" s="19"/>
      <c r="V225" s="19"/>
    </row>
    <row r="226" spans="1:22" ht="61.5" customHeight="1">
      <c r="A226" s="194">
        <v>2</v>
      </c>
      <c r="B226" s="195" t="s">
        <v>309</v>
      </c>
      <c r="C226" s="194" t="s">
        <v>331</v>
      </c>
      <c r="D226" s="196">
        <v>5</v>
      </c>
      <c r="E226" s="194" t="s">
        <v>494</v>
      </c>
      <c r="F226" s="142"/>
      <c r="G226" s="31">
        <v>6000</v>
      </c>
      <c r="H226" s="31">
        <v>1400</v>
      </c>
      <c r="I226" s="142"/>
      <c r="J226" s="142"/>
      <c r="K226" s="142"/>
      <c r="L226" s="142"/>
      <c r="M226" s="31">
        <v>1400</v>
      </c>
      <c r="N226" s="31">
        <v>1400</v>
      </c>
      <c r="O226" s="142"/>
      <c r="P226" s="142"/>
      <c r="Q226" s="142"/>
      <c r="R226" s="142"/>
      <c r="S226" s="142"/>
      <c r="T226" s="19"/>
      <c r="U226" s="19"/>
      <c r="V226" s="19"/>
    </row>
    <row r="227" spans="1:22" ht="27" customHeight="1">
      <c r="A227" s="190"/>
      <c r="B227" s="191" t="s">
        <v>310</v>
      </c>
      <c r="C227" s="190"/>
      <c r="D227" s="192">
        <f>SUM(D228:D229)</f>
        <v>10</v>
      </c>
      <c r="E227" s="193"/>
      <c r="F227" s="142"/>
      <c r="G227" s="148">
        <v>7000</v>
      </c>
      <c r="H227" s="148">
        <v>2300</v>
      </c>
      <c r="I227" s="142"/>
      <c r="J227" s="142"/>
      <c r="K227" s="142"/>
      <c r="L227" s="142"/>
      <c r="M227" s="148">
        <v>2300</v>
      </c>
      <c r="N227" s="148">
        <v>2300</v>
      </c>
      <c r="O227" s="142"/>
      <c r="P227" s="142"/>
      <c r="Q227" s="142"/>
      <c r="R227" s="142"/>
      <c r="S227" s="142"/>
      <c r="T227" s="19"/>
      <c r="U227" s="19"/>
      <c r="V227" s="19"/>
    </row>
    <row r="228" spans="1:22" ht="63" customHeight="1">
      <c r="A228" s="194">
        <v>3</v>
      </c>
      <c r="B228" s="195" t="s">
        <v>311</v>
      </c>
      <c r="C228" s="194" t="s">
        <v>330</v>
      </c>
      <c r="D228" s="196">
        <v>8</v>
      </c>
      <c r="E228" s="194" t="s">
        <v>494</v>
      </c>
      <c r="F228" s="142"/>
      <c r="G228" s="31">
        <v>5600</v>
      </c>
      <c r="H228" s="31">
        <v>1840</v>
      </c>
      <c r="I228" s="142"/>
      <c r="J228" s="142"/>
      <c r="K228" s="142"/>
      <c r="L228" s="142"/>
      <c r="M228" s="31">
        <v>1840</v>
      </c>
      <c r="N228" s="31">
        <v>1840</v>
      </c>
      <c r="O228" s="142"/>
      <c r="P228" s="142"/>
      <c r="Q228" s="142"/>
      <c r="R228" s="142"/>
      <c r="S228" s="142"/>
      <c r="T228" s="19"/>
      <c r="U228" s="19"/>
      <c r="V228" s="19"/>
    </row>
    <row r="229" spans="1:22" ht="66">
      <c r="A229" s="194">
        <v>4</v>
      </c>
      <c r="B229" s="195" t="s">
        <v>312</v>
      </c>
      <c r="C229" s="194" t="s">
        <v>332</v>
      </c>
      <c r="D229" s="196">
        <v>2</v>
      </c>
      <c r="E229" s="194" t="s">
        <v>494</v>
      </c>
      <c r="F229" s="142"/>
      <c r="G229" s="31">
        <v>1400</v>
      </c>
      <c r="H229" s="31">
        <v>460</v>
      </c>
      <c r="I229" s="142"/>
      <c r="J229" s="142"/>
      <c r="K229" s="142"/>
      <c r="L229" s="142"/>
      <c r="M229" s="31">
        <v>460</v>
      </c>
      <c r="N229" s="31">
        <v>460</v>
      </c>
      <c r="O229" s="142"/>
      <c r="P229" s="142"/>
      <c r="Q229" s="142"/>
      <c r="R229" s="142"/>
      <c r="S229" s="142"/>
      <c r="T229" s="19"/>
      <c r="U229" s="19"/>
      <c r="V229" s="19"/>
    </row>
    <row r="230" spans="1:22" ht="22.5" customHeight="1">
      <c r="A230" s="48" t="s">
        <v>421</v>
      </c>
      <c r="B230" s="128" t="s">
        <v>313</v>
      </c>
      <c r="C230" s="197"/>
      <c r="D230" s="198">
        <f>D231+D232</f>
        <v>22</v>
      </c>
      <c r="E230" s="199">
        <f>E231+E232</f>
        <v>0</v>
      </c>
      <c r="F230" s="142"/>
      <c r="G230" s="152">
        <v>15400</v>
      </c>
      <c r="H230" s="148">
        <v>4010</v>
      </c>
      <c r="I230" s="142"/>
      <c r="J230" s="142"/>
      <c r="K230" s="142"/>
      <c r="L230" s="142"/>
      <c r="M230" s="148">
        <v>4010</v>
      </c>
      <c r="N230" s="148">
        <v>4010</v>
      </c>
      <c r="O230" s="142"/>
      <c r="P230" s="142"/>
      <c r="Q230" s="142"/>
      <c r="R230" s="142"/>
      <c r="S230" s="142"/>
      <c r="T230" s="19"/>
      <c r="U230" s="19"/>
      <c r="V230" s="19"/>
    </row>
    <row r="231" spans="1:22" ht="22.5" customHeight="1">
      <c r="A231" s="190"/>
      <c r="B231" s="191" t="s">
        <v>307</v>
      </c>
      <c r="C231" s="190"/>
      <c r="D231" s="192">
        <v>0</v>
      </c>
      <c r="E231" s="193"/>
      <c r="F231" s="142"/>
      <c r="G231" s="148"/>
      <c r="H231" s="148"/>
      <c r="I231" s="142"/>
      <c r="J231" s="142"/>
      <c r="K231" s="142"/>
      <c r="L231" s="142"/>
      <c r="M231" s="148"/>
      <c r="N231" s="148"/>
      <c r="O231" s="142"/>
      <c r="P231" s="142"/>
      <c r="Q231" s="142"/>
      <c r="R231" s="142"/>
      <c r="S231" s="142"/>
      <c r="T231" s="19"/>
      <c r="U231" s="19"/>
      <c r="V231" s="19"/>
    </row>
    <row r="232" spans="1:22" ht="22.5" customHeight="1">
      <c r="A232" s="190"/>
      <c r="B232" s="191" t="s">
        <v>310</v>
      </c>
      <c r="C232" s="190"/>
      <c r="D232" s="192">
        <f>SUM(D233:D235)</f>
        <v>22</v>
      </c>
      <c r="E232" s="193"/>
      <c r="F232" s="142"/>
      <c r="G232" s="148">
        <v>15400</v>
      </c>
      <c r="H232" s="148">
        <v>4010</v>
      </c>
      <c r="I232" s="142"/>
      <c r="J232" s="142"/>
      <c r="K232" s="142"/>
      <c r="L232" s="142"/>
      <c r="M232" s="148">
        <v>4010</v>
      </c>
      <c r="N232" s="148">
        <v>4010</v>
      </c>
      <c r="O232" s="142"/>
      <c r="P232" s="142"/>
      <c r="Q232" s="142"/>
      <c r="R232" s="142"/>
      <c r="S232" s="142"/>
      <c r="T232" s="19"/>
      <c r="U232" s="19"/>
      <c r="V232" s="19"/>
    </row>
    <row r="233" spans="1:22" ht="50.25" customHeight="1">
      <c r="A233" s="194">
        <v>1</v>
      </c>
      <c r="B233" s="195" t="s">
        <v>314</v>
      </c>
      <c r="C233" s="194" t="s">
        <v>333</v>
      </c>
      <c r="D233" s="196">
        <v>2</v>
      </c>
      <c r="E233" s="194" t="s">
        <v>494</v>
      </c>
      <c r="F233" s="142"/>
      <c r="G233" s="31">
        <v>1400</v>
      </c>
      <c r="H233" s="31">
        <v>410</v>
      </c>
      <c r="I233" s="142"/>
      <c r="J233" s="142"/>
      <c r="K233" s="142"/>
      <c r="L233" s="142"/>
      <c r="M233" s="31">
        <v>410</v>
      </c>
      <c r="N233" s="31">
        <v>410</v>
      </c>
      <c r="O233" s="142"/>
      <c r="P233" s="142"/>
      <c r="Q233" s="142"/>
      <c r="R233" s="142"/>
      <c r="S233" s="142"/>
      <c r="T233" s="19"/>
      <c r="U233" s="19"/>
      <c r="V233" s="19"/>
    </row>
    <row r="234" spans="1:22" ht="90" customHeight="1">
      <c r="A234" s="194">
        <v>2</v>
      </c>
      <c r="B234" s="195" t="s">
        <v>315</v>
      </c>
      <c r="C234" s="194" t="s">
        <v>334</v>
      </c>
      <c r="D234" s="196">
        <v>10</v>
      </c>
      <c r="E234" s="194" t="s">
        <v>494</v>
      </c>
      <c r="F234" s="142"/>
      <c r="G234" s="31">
        <v>7000</v>
      </c>
      <c r="H234" s="31">
        <v>1800</v>
      </c>
      <c r="I234" s="142"/>
      <c r="J234" s="142"/>
      <c r="K234" s="142"/>
      <c r="L234" s="142"/>
      <c r="M234" s="31">
        <v>1800</v>
      </c>
      <c r="N234" s="31">
        <v>1800</v>
      </c>
      <c r="O234" s="142"/>
      <c r="P234" s="142"/>
      <c r="Q234" s="142"/>
      <c r="R234" s="142"/>
      <c r="S234" s="142"/>
      <c r="T234" s="19"/>
      <c r="U234" s="19"/>
      <c r="V234" s="19"/>
    </row>
    <row r="235" spans="1:22" ht="90" customHeight="1">
      <c r="A235" s="194">
        <v>3</v>
      </c>
      <c r="B235" s="195" t="s">
        <v>316</v>
      </c>
      <c r="C235" s="194" t="s">
        <v>335</v>
      </c>
      <c r="D235" s="196">
        <v>10</v>
      </c>
      <c r="E235" s="194" t="s">
        <v>494</v>
      </c>
      <c r="F235" s="142"/>
      <c r="G235" s="31">
        <v>7000</v>
      </c>
      <c r="H235" s="31">
        <v>1800</v>
      </c>
      <c r="I235" s="142"/>
      <c r="J235" s="142"/>
      <c r="K235" s="142"/>
      <c r="L235" s="142"/>
      <c r="M235" s="31">
        <v>1800</v>
      </c>
      <c r="N235" s="31">
        <v>1800</v>
      </c>
      <c r="O235" s="142"/>
      <c r="P235" s="142"/>
      <c r="Q235" s="142"/>
      <c r="R235" s="142"/>
      <c r="S235" s="142"/>
      <c r="T235" s="19"/>
      <c r="U235" s="19"/>
      <c r="V235" s="19"/>
    </row>
    <row r="236" spans="1:22" ht="21.75" customHeight="1">
      <c r="A236" s="48" t="s">
        <v>708</v>
      </c>
      <c r="B236" s="128" t="s">
        <v>317</v>
      </c>
      <c r="C236" s="197"/>
      <c r="D236" s="198">
        <f>SUM(D239:D244)</f>
        <v>22</v>
      </c>
      <c r="E236" s="199"/>
      <c r="F236" s="142"/>
      <c r="G236" s="152">
        <v>15400</v>
      </c>
      <c r="H236" s="152">
        <v>3960</v>
      </c>
      <c r="I236" s="142"/>
      <c r="J236" s="142"/>
      <c r="K236" s="142"/>
      <c r="L236" s="142"/>
      <c r="M236" s="152">
        <v>3960</v>
      </c>
      <c r="N236" s="152">
        <v>3960</v>
      </c>
      <c r="O236" s="142"/>
      <c r="P236" s="142"/>
      <c r="Q236" s="142"/>
      <c r="R236" s="142"/>
      <c r="S236" s="142"/>
      <c r="T236" s="19"/>
      <c r="U236" s="19"/>
      <c r="V236" s="19"/>
    </row>
    <row r="237" spans="1:22" ht="21.75" customHeight="1">
      <c r="A237" s="190"/>
      <c r="B237" s="191" t="s">
        <v>307</v>
      </c>
      <c r="C237" s="190"/>
      <c r="D237" s="192"/>
      <c r="E237" s="193"/>
      <c r="F237" s="142"/>
      <c r="G237" s="148"/>
      <c r="H237" s="148"/>
      <c r="I237" s="142"/>
      <c r="J237" s="142"/>
      <c r="K237" s="142"/>
      <c r="L237" s="142"/>
      <c r="M237" s="148"/>
      <c r="N237" s="148"/>
      <c r="O237" s="142"/>
      <c r="P237" s="142"/>
      <c r="Q237" s="142"/>
      <c r="R237" s="142"/>
      <c r="S237" s="142"/>
      <c r="T237" s="19"/>
      <c r="U237" s="19"/>
      <c r="V237" s="19"/>
    </row>
    <row r="238" spans="1:22" ht="21.75" customHeight="1">
      <c r="A238" s="190"/>
      <c r="B238" s="191" t="s">
        <v>310</v>
      </c>
      <c r="C238" s="190"/>
      <c r="D238" s="192">
        <f>SUM(D239:D244)</f>
        <v>22</v>
      </c>
      <c r="E238" s="193"/>
      <c r="F238" s="142"/>
      <c r="G238" s="148">
        <v>15400</v>
      </c>
      <c r="H238" s="148">
        <v>3960</v>
      </c>
      <c r="I238" s="142"/>
      <c r="J238" s="142"/>
      <c r="K238" s="142"/>
      <c r="L238" s="142"/>
      <c r="M238" s="148">
        <v>3960</v>
      </c>
      <c r="N238" s="148">
        <v>3960</v>
      </c>
      <c r="O238" s="142"/>
      <c r="P238" s="142"/>
      <c r="Q238" s="142"/>
      <c r="R238" s="142"/>
      <c r="S238" s="142"/>
      <c r="T238" s="19"/>
      <c r="U238" s="19"/>
      <c r="V238" s="19"/>
    </row>
    <row r="239" spans="1:22" ht="62.25" customHeight="1">
      <c r="A239" s="194">
        <v>1</v>
      </c>
      <c r="B239" s="195" t="s">
        <v>318</v>
      </c>
      <c r="C239" s="194" t="s">
        <v>336</v>
      </c>
      <c r="D239" s="196">
        <v>4</v>
      </c>
      <c r="E239" s="194" t="s">
        <v>494</v>
      </c>
      <c r="F239" s="142"/>
      <c r="G239" s="31">
        <v>2800</v>
      </c>
      <c r="H239" s="31">
        <v>720</v>
      </c>
      <c r="I239" s="142"/>
      <c r="J239" s="142"/>
      <c r="K239" s="142"/>
      <c r="L239" s="142"/>
      <c r="M239" s="31">
        <v>720</v>
      </c>
      <c r="N239" s="31">
        <v>720</v>
      </c>
      <c r="O239" s="142"/>
      <c r="P239" s="142"/>
      <c r="Q239" s="142"/>
      <c r="R239" s="142"/>
      <c r="S239" s="142"/>
      <c r="T239" s="19"/>
      <c r="U239" s="19"/>
      <c r="V239" s="19"/>
    </row>
    <row r="240" spans="1:22" ht="62.25" customHeight="1">
      <c r="A240" s="194">
        <v>2</v>
      </c>
      <c r="B240" s="195" t="s">
        <v>319</v>
      </c>
      <c r="C240" s="194" t="s">
        <v>337</v>
      </c>
      <c r="D240" s="196">
        <v>4</v>
      </c>
      <c r="E240" s="194" t="s">
        <v>494</v>
      </c>
      <c r="F240" s="142"/>
      <c r="G240" s="31">
        <v>2800</v>
      </c>
      <c r="H240" s="31">
        <v>720</v>
      </c>
      <c r="I240" s="142"/>
      <c r="J240" s="142"/>
      <c r="K240" s="142"/>
      <c r="L240" s="142"/>
      <c r="M240" s="31">
        <v>720</v>
      </c>
      <c r="N240" s="31">
        <v>720</v>
      </c>
      <c r="O240" s="142"/>
      <c r="P240" s="142"/>
      <c r="Q240" s="142"/>
      <c r="R240" s="142"/>
      <c r="S240" s="142"/>
      <c r="T240" s="19"/>
      <c r="U240" s="19"/>
      <c r="V240" s="19"/>
    </row>
    <row r="241" spans="1:22" ht="62.25" customHeight="1">
      <c r="A241" s="194">
        <v>3</v>
      </c>
      <c r="B241" s="195" t="s">
        <v>320</v>
      </c>
      <c r="C241" s="194" t="s">
        <v>338</v>
      </c>
      <c r="D241" s="196">
        <v>4</v>
      </c>
      <c r="E241" s="194" t="s">
        <v>494</v>
      </c>
      <c r="F241" s="142"/>
      <c r="G241" s="31">
        <v>2800</v>
      </c>
      <c r="H241" s="31">
        <v>720</v>
      </c>
      <c r="I241" s="142"/>
      <c r="J241" s="142"/>
      <c r="K241" s="142"/>
      <c r="L241" s="142"/>
      <c r="M241" s="31">
        <v>720</v>
      </c>
      <c r="N241" s="31">
        <v>720</v>
      </c>
      <c r="O241" s="142"/>
      <c r="P241" s="142"/>
      <c r="Q241" s="142"/>
      <c r="R241" s="142"/>
      <c r="S241" s="142"/>
      <c r="T241" s="19"/>
      <c r="U241" s="19"/>
      <c r="V241" s="19"/>
    </row>
    <row r="242" spans="1:22" ht="62.25" customHeight="1">
      <c r="A242" s="194">
        <v>4</v>
      </c>
      <c r="B242" s="195" t="s">
        <v>321</v>
      </c>
      <c r="C242" s="194" t="s">
        <v>339</v>
      </c>
      <c r="D242" s="196">
        <v>2</v>
      </c>
      <c r="E242" s="194" t="s">
        <v>494</v>
      </c>
      <c r="F242" s="142"/>
      <c r="G242" s="31">
        <v>1400</v>
      </c>
      <c r="H242" s="31">
        <v>360</v>
      </c>
      <c r="I242" s="142"/>
      <c r="J242" s="142"/>
      <c r="K242" s="142"/>
      <c r="L242" s="142"/>
      <c r="M242" s="31">
        <v>360</v>
      </c>
      <c r="N242" s="31">
        <v>360</v>
      </c>
      <c r="O242" s="142"/>
      <c r="P242" s="142"/>
      <c r="Q242" s="142"/>
      <c r="R242" s="142"/>
      <c r="S242" s="142"/>
      <c r="T242" s="19"/>
      <c r="U242" s="19"/>
      <c r="V242" s="19"/>
    </row>
    <row r="243" spans="1:22" ht="66" customHeight="1">
      <c r="A243" s="194">
        <v>5</v>
      </c>
      <c r="B243" s="195" t="s">
        <v>322</v>
      </c>
      <c r="C243" s="194" t="s">
        <v>340</v>
      </c>
      <c r="D243" s="196">
        <v>4</v>
      </c>
      <c r="E243" s="194" t="s">
        <v>494</v>
      </c>
      <c r="F243" s="142"/>
      <c r="G243" s="31">
        <v>2800</v>
      </c>
      <c r="H243" s="31">
        <v>720</v>
      </c>
      <c r="I243" s="142"/>
      <c r="J243" s="142"/>
      <c r="K243" s="142"/>
      <c r="L243" s="142"/>
      <c r="M243" s="31">
        <v>720</v>
      </c>
      <c r="N243" s="31">
        <v>720</v>
      </c>
      <c r="O243" s="142"/>
      <c r="P243" s="142"/>
      <c r="Q243" s="142"/>
      <c r="R243" s="142"/>
      <c r="S243" s="142"/>
      <c r="T243" s="19"/>
      <c r="U243" s="19"/>
      <c r="V243" s="19"/>
    </row>
    <row r="244" spans="1:22" ht="66" customHeight="1">
      <c r="A244" s="194">
        <v>6</v>
      </c>
      <c r="B244" s="195" t="s">
        <v>323</v>
      </c>
      <c r="C244" s="194" t="s">
        <v>341</v>
      </c>
      <c r="D244" s="196">
        <v>4</v>
      </c>
      <c r="E244" s="194" t="s">
        <v>707</v>
      </c>
      <c r="F244" s="142"/>
      <c r="G244" s="31">
        <v>2800</v>
      </c>
      <c r="H244" s="31">
        <v>720</v>
      </c>
      <c r="I244" s="142"/>
      <c r="J244" s="142"/>
      <c r="K244" s="142"/>
      <c r="L244" s="142"/>
      <c r="M244" s="31">
        <v>720</v>
      </c>
      <c r="N244" s="31">
        <v>720</v>
      </c>
      <c r="O244" s="142"/>
      <c r="P244" s="142"/>
      <c r="Q244" s="142"/>
      <c r="R244" s="142"/>
      <c r="S244" s="142"/>
      <c r="T244" s="19"/>
      <c r="U244" s="19"/>
      <c r="V244" s="19"/>
    </row>
    <row r="245" spans="1:22" ht="23.25" customHeight="1">
      <c r="A245" s="48" t="s">
        <v>737</v>
      </c>
      <c r="B245" s="128" t="s">
        <v>324</v>
      </c>
      <c r="C245" s="48"/>
      <c r="D245" s="198">
        <f>D246+D248</f>
        <v>17</v>
      </c>
      <c r="E245" s="200"/>
      <c r="F245" s="142"/>
      <c r="G245" s="152">
        <v>15400</v>
      </c>
      <c r="H245" s="152">
        <v>4260</v>
      </c>
      <c r="I245" s="142"/>
      <c r="J245" s="142"/>
      <c r="K245" s="142"/>
      <c r="L245" s="142"/>
      <c r="M245" s="152">
        <v>4260</v>
      </c>
      <c r="N245" s="152">
        <v>4260</v>
      </c>
      <c r="O245" s="142"/>
      <c r="P245" s="142"/>
      <c r="Q245" s="142"/>
      <c r="R245" s="142"/>
      <c r="S245" s="142"/>
      <c r="T245" s="19"/>
      <c r="U245" s="19"/>
      <c r="V245" s="19"/>
    </row>
    <row r="246" spans="1:22" ht="23.25" customHeight="1">
      <c r="A246" s="190"/>
      <c r="B246" s="191" t="s">
        <v>307</v>
      </c>
      <c r="C246" s="190"/>
      <c r="D246" s="192">
        <f>SUM(D247:D247)</f>
        <v>7</v>
      </c>
      <c r="E246" s="193"/>
      <c r="F246" s="142"/>
      <c r="G246" s="148">
        <v>8400</v>
      </c>
      <c r="H246" s="148">
        <v>1960</v>
      </c>
      <c r="I246" s="142"/>
      <c r="J246" s="142"/>
      <c r="K246" s="142"/>
      <c r="L246" s="142"/>
      <c r="M246" s="148">
        <v>1960</v>
      </c>
      <c r="N246" s="148">
        <v>1960</v>
      </c>
      <c r="O246" s="142"/>
      <c r="P246" s="142"/>
      <c r="Q246" s="142"/>
      <c r="R246" s="142"/>
      <c r="S246" s="142"/>
      <c r="T246" s="19"/>
      <c r="U246" s="19"/>
      <c r="V246" s="19"/>
    </row>
    <row r="247" spans="1:22" ht="49.5">
      <c r="A247" s="194">
        <v>1</v>
      </c>
      <c r="B247" s="195" t="s">
        <v>325</v>
      </c>
      <c r="C247" s="194" t="s">
        <v>342</v>
      </c>
      <c r="D247" s="196">
        <v>7</v>
      </c>
      <c r="E247" s="194" t="s">
        <v>494</v>
      </c>
      <c r="F247" s="142"/>
      <c r="G247" s="31">
        <v>8400</v>
      </c>
      <c r="H247" s="31">
        <v>1960</v>
      </c>
      <c r="I247" s="142"/>
      <c r="J247" s="142"/>
      <c r="K247" s="142"/>
      <c r="L247" s="142"/>
      <c r="M247" s="31">
        <v>1960</v>
      </c>
      <c r="N247" s="31">
        <v>1960</v>
      </c>
      <c r="O247" s="142"/>
      <c r="P247" s="142"/>
      <c r="Q247" s="142"/>
      <c r="R247" s="142"/>
      <c r="S247" s="142"/>
      <c r="T247" s="19"/>
      <c r="U247" s="19"/>
      <c r="V247" s="19"/>
    </row>
    <row r="248" spans="1:22" ht="26.25" customHeight="1">
      <c r="A248" s="190"/>
      <c r="B248" s="191" t="s">
        <v>310</v>
      </c>
      <c r="C248" s="190"/>
      <c r="D248" s="192">
        <f>SUM(D249:D249)</f>
        <v>10</v>
      </c>
      <c r="E248" s="193"/>
      <c r="F248" s="142"/>
      <c r="G248" s="148">
        <v>7000</v>
      </c>
      <c r="H248" s="148">
        <v>2300</v>
      </c>
      <c r="I248" s="142"/>
      <c r="J248" s="142"/>
      <c r="K248" s="142"/>
      <c r="L248" s="142"/>
      <c r="M248" s="148">
        <v>2300</v>
      </c>
      <c r="N248" s="148">
        <v>2300</v>
      </c>
      <c r="O248" s="142"/>
      <c r="P248" s="142"/>
      <c r="Q248" s="142"/>
      <c r="R248" s="142"/>
      <c r="S248" s="142"/>
      <c r="T248" s="19"/>
      <c r="U248" s="19"/>
      <c r="V248" s="19"/>
    </row>
    <row r="249" spans="1:22" ht="49.5">
      <c r="A249" s="194">
        <v>2</v>
      </c>
      <c r="B249" s="195" t="s">
        <v>326</v>
      </c>
      <c r="C249" s="194" t="s">
        <v>343</v>
      </c>
      <c r="D249" s="196">
        <v>10</v>
      </c>
      <c r="E249" s="194" t="s">
        <v>494</v>
      </c>
      <c r="F249" s="142"/>
      <c r="G249" s="31">
        <v>7000</v>
      </c>
      <c r="H249" s="31">
        <v>2300</v>
      </c>
      <c r="I249" s="142"/>
      <c r="J249" s="142"/>
      <c r="K249" s="142"/>
      <c r="L249" s="142"/>
      <c r="M249" s="31">
        <v>2300</v>
      </c>
      <c r="N249" s="31">
        <v>2300</v>
      </c>
      <c r="O249" s="142"/>
      <c r="P249" s="142"/>
      <c r="Q249" s="142"/>
      <c r="R249" s="142"/>
      <c r="S249" s="142"/>
      <c r="T249" s="19"/>
      <c r="U249" s="19"/>
      <c r="V249" s="19"/>
    </row>
    <row r="250" spans="1:22" ht="26.25" customHeight="1">
      <c r="A250" s="48" t="s">
        <v>798</v>
      </c>
      <c r="B250" s="128" t="s">
        <v>327</v>
      </c>
      <c r="C250" s="1"/>
      <c r="D250" s="198">
        <f>D251+D253</f>
        <v>17</v>
      </c>
      <c r="E250" s="199">
        <f>E251+E253</f>
        <v>0</v>
      </c>
      <c r="F250" s="142"/>
      <c r="G250" s="152">
        <v>13960</v>
      </c>
      <c r="H250" s="152">
        <v>3510</v>
      </c>
      <c r="I250" s="142"/>
      <c r="J250" s="142"/>
      <c r="K250" s="142"/>
      <c r="L250" s="142"/>
      <c r="M250" s="152">
        <v>3510</v>
      </c>
      <c r="N250" s="152">
        <v>3510</v>
      </c>
      <c r="O250" s="142"/>
      <c r="P250" s="142"/>
      <c r="Q250" s="142"/>
      <c r="R250" s="142"/>
      <c r="S250" s="142"/>
      <c r="T250" s="19"/>
      <c r="U250" s="19"/>
      <c r="V250" s="19"/>
    </row>
    <row r="251" spans="1:22" ht="26.25" customHeight="1">
      <c r="A251" s="190"/>
      <c r="B251" s="191" t="s">
        <v>307</v>
      </c>
      <c r="C251" s="190"/>
      <c r="D251" s="192">
        <f>SUM(D252:D252)</f>
        <v>4</v>
      </c>
      <c r="E251" s="193"/>
      <c r="F251" s="142"/>
      <c r="G251" s="148">
        <v>4860</v>
      </c>
      <c r="H251" s="148">
        <v>1170</v>
      </c>
      <c r="I251" s="142"/>
      <c r="J251" s="142"/>
      <c r="K251" s="142"/>
      <c r="L251" s="142"/>
      <c r="M251" s="148">
        <v>1170</v>
      </c>
      <c r="N251" s="148">
        <v>1170</v>
      </c>
      <c r="O251" s="142"/>
      <c r="P251" s="142"/>
      <c r="Q251" s="142"/>
      <c r="R251" s="142"/>
      <c r="S251" s="142"/>
      <c r="T251" s="19"/>
      <c r="U251" s="19"/>
      <c r="V251" s="19"/>
    </row>
    <row r="252" spans="1:22" ht="49.5">
      <c r="A252" s="194">
        <v>1</v>
      </c>
      <c r="B252" s="195" t="s">
        <v>328</v>
      </c>
      <c r="C252" s="194" t="s">
        <v>344</v>
      </c>
      <c r="D252" s="196">
        <v>4</v>
      </c>
      <c r="E252" s="194" t="s">
        <v>494</v>
      </c>
      <c r="F252" s="142"/>
      <c r="G252" s="31">
        <v>4860</v>
      </c>
      <c r="H252" s="31">
        <v>1170</v>
      </c>
      <c r="I252" s="142"/>
      <c r="J252" s="142"/>
      <c r="K252" s="142"/>
      <c r="L252" s="142"/>
      <c r="M252" s="31">
        <v>1170</v>
      </c>
      <c r="N252" s="31">
        <v>1170</v>
      </c>
      <c r="O252" s="142"/>
      <c r="P252" s="142"/>
      <c r="Q252" s="142"/>
      <c r="R252" s="142"/>
      <c r="S252" s="142"/>
      <c r="T252" s="19"/>
      <c r="U252" s="19"/>
      <c r="V252" s="19"/>
    </row>
    <row r="253" spans="1:22" ht="26.25" customHeight="1">
      <c r="A253" s="190"/>
      <c r="B253" s="191" t="s">
        <v>310</v>
      </c>
      <c r="C253" s="190"/>
      <c r="D253" s="192">
        <f>D254+D255</f>
        <v>13</v>
      </c>
      <c r="E253" s="193"/>
      <c r="F253" s="142"/>
      <c r="G253" s="148">
        <v>9100</v>
      </c>
      <c r="H253" s="148">
        <v>2340</v>
      </c>
      <c r="I253" s="142"/>
      <c r="J253" s="142"/>
      <c r="K253" s="142"/>
      <c r="L253" s="142"/>
      <c r="M253" s="148">
        <v>2340</v>
      </c>
      <c r="N253" s="148">
        <v>2340</v>
      </c>
      <c r="O253" s="142"/>
      <c r="P253" s="142"/>
      <c r="Q253" s="142"/>
      <c r="R253" s="142"/>
      <c r="S253" s="142"/>
      <c r="T253" s="19"/>
      <c r="U253" s="19"/>
      <c r="V253" s="19"/>
    </row>
    <row r="254" spans="1:22" ht="61.5" customHeight="1">
      <c r="A254" s="194">
        <v>2</v>
      </c>
      <c r="B254" s="195" t="s">
        <v>329</v>
      </c>
      <c r="C254" s="194" t="s">
        <v>345</v>
      </c>
      <c r="D254" s="196">
        <v>9</v>
      </c>
      <c r="E254" s="194" t="s">
        <v>494</v>
      </c>
      <c r="F254" s="142"/>
      <c r="G254" s="31">
        <v>6300</v>
      </c>
      <c r="H254" s="31">
        <v>1620</v>
      </c>
      <c r="I254" s="142"/>
      <c r="J254" s="142"/>
      <c r="K254" s="142"/>
      <c r="L254" s="142"/>
      <c r="M254" s="31">
        <v>1620</v>
      </c>
      <c r="N254" s="31">
        <v>1620</v>
      </c>
      <c r="O254" s="142"/>
      <c r="P254" s="142"/>
      <c r="Q254" s="142"/>
      <c r="R254" s="142"/>
      <c r="S254" s="142"/>
      <c r="T254" s="19"/>
      <c r="U254" s="19"/>
      <c r="V254" s="19"/>
    </row>
    <row r="255" spans="1:22" ht="48" customHeight="1">
      <c r="A255" s="194">
        <v>3</v>
      </c>
      <c r="B255" s="195" t="s">
        <v>1055</v>
      </c>
      <c r="C255" s="194" t="s">
        <v>1056</v>
      </c>
      <c r="D255" s="196">
        <v>4</v>
      </c>
      <c r="E255" s="194" t="s">
        <v>494</v>
      </c>
      <c r="F255" s="142"/>
      <c r="G255" s="31">
        <v>2800</v>
      </c>
      <c r="H255" s="31">
        <v>720</v>
      </c>
      <c r="I255" s="142"/>
      <c r="J255" s="142"/>
      <c r="K255" s="142"/>
      <c r="L255" s="142"/>
      <c r="M255" s="31">
        <v>720</v>
      </c>
      <c r="N255" s="31">
        <v>720</v>
      </c>
      <c r="O255" s="142"/>
      <c r="P255" s="142"/>
      <c r="Q255" s="142"/>
      <c r="R255" s="142"/>
      <c r="S255" s="142"/>
      <c r="T255" s="19"/>
      <c r="U255" s="19"/>
      <c r="V255" s="19"/>
    </row>
    <row r="256" spans="1:19" s="20" customFormat="1" ht="107.25" customHeight="1">
      <c r="A256" s="201" t="s">
        <v>347</v>
      </c>
      <c r="B256" s="202" t="s">
        <v>1014</v>
      </c>
      <c r="C256" s="203"/>
      <c r="D256" s="204"/>
      <c r="E256" s="205"/>
      <c r="F256" s="203"/>
      <c r="G256" s="206"/>
      <c r="H256" s="206"/>
      <c r="I256" s="207"/>
      <c r="J256" s="207"/>
      <c r="K256" s="207"/>
      <c r="L256" s="207"/>
      <c r="M256" s="206">
        <v>98000</v>
      </c>
      <c r="N256" s="206">
        <f>M256</f>
        <v>98000</v>
      </c>
      <c r="O256" s="207"/>
      <c r="P256" s="207"/>
      <c r="Q256" s="207">
        <f>R256</f>
        <v>25000</v>
      </c>
      <c r="R256" s="207">
        <v>25000</v>
      </c>
      <c r="S256" s="208"/>
    </row>
    <row r="257" spans="1:19" s="20" customFormat="1" ht="24.75" customHeight="1">
      <c r="A257" s="201" t="s">
        <v>365</v>
      </c>
      <c r="B257" s="202" t="s">
        <v>1671</v>
      </c>
      <c r="C257" s="203"/>
      <c r="D257" s="203"/>
      <c r="E257" s="203"/>
      <c r="F257" s="203"/>
      <c r="G257" s="207">
        <f>G258+G272+G286+G307+G324+G336+G353+G380+G399</f>
        <v>1096248</v>
      </c>
      <c r="H257" s="207">
        <f>H258+H272+H286+H307+H324+H336+H353+H380+H399</f>
        <v>1096248</v>
      </c>
      <c r="I257" s="207">
        <f>I258+I272+I286+I307+I324+I336+I353+I380+I399</f>
        <v>132200</v>
      </c>
      <c r="J257" s="207">
        <f>J258+J272+J286+J307+J324+J336+J353+J380+J399</f>
        <v>132200</v>
      </c>
      <c r="K257" s="207">
        <f>K258+K272+K286+K307+K324+K336+K353+K380+K399</f>
        <v>132200</v>
      </c>
      <c r="L257" s="207">
        <f>L258+L272+L286+L307+L324+L336+L353+L380+L399</f>
        <v>132200</v>
      </c>
      <c r="M257" s="207">
        <f>M258+M272+M286+M307+M324+M336+M353+M380+M399</f>
        <v>730000</v>
      </c>
      <c r="N257" s="207">
        <f>N258+N272+N286+N307+N324+N336+N353+N380+N399</f>
        <v>730000</v>
      </c>
      <c r="O257" s="207">
        <f>O258+O272+O286+O307+O324+O336+O353+O380+O399</f>
        <v>206270</v>
      </c>
      <c r="P257" s="207">
        <f>P258+P272+P286+P307+P324+P336+P353+P380+P399</f>
        <v>206270</v>
      </c>
      <c r="Q257" s="207">
        <f>Q258+Q272+Q286+Q307+Q324+Q336+Q353+Q380+Q399</f>
        <v>146000</v>
      </c>
      <c r="R257" s="207">
        <f>R258+R272+R286+R307+R324+R336+R353+R380+R399</f>
        <v>146000</v>
      </c>
      <c r="S257" s="208"/>
    </row>
    <row r="258" spans="1:19" s="288" customFormat="1" ht="24.75" customHeight="1">
      <c r="A258" s="276" t="s">
        <v>419</v>
      </c>
      <c r="B258" s="231" t="s">
        <v>1271</v>
      </c>
      <c r="C258" s="230"/>
      <c r="D258" s="278"/>
      <c r="E258" s="278"/>
      <c r="F258" s="278"/>
      <c r="G258" s="233">
        <f>G259+G265</f>
        <v>142804</v>
      </c>
      <c r="H258" s="233">
        <f>H259+H265</f>
        <v>142804</v>
      </c>
      <c r="I258" s="233">
        <f>I259+I265</f>
        <v>31200</v>
      </c>
      <c r="J258" s="233">
        <f>J259+J265</f>
        <v>31200</v>
      </c>
      <c r="K258" s="233">
        <f>K259+K265</f>
        <v>31200</v>
      </c>
      <c r="L258" s="233">
        <f>L259+L265</f>
        <v>31200</v>
      </c>
      <c r="M258" s="233">
        <f>M259+M265</f>
        <v>80000</v>
      </c>
      <c r="N258" s="233">
        <f>N259+N265</f>
        <v>80000</v>
      </c>
      <c r="O258" s="233">
        <f>O259+O265</f>
        <v>10000</v>
      </c>
      <c r="P258" s="233">
        <f>P259+P265</f>
        <v>10000</v>
      </c>
      <c r="Q258" s="233">
        <f>R258</f>
        <v>16000</v>
      </c>
      <c r="R258" s="233">
        <v>16000</v>
      </c>
      <c r="S258" s="296"/>
    </row>
    <row r="259" spans="1:19" s="22" customFormat="1" ht="62.25" customHeight="1">
      <c r="A259" s="136" t="s">
        <v>423</v>
      </c>
      <c r="B259" s="92" t="s">
        <v>424</v>
      </c>
      <c r="C259" s="93"/>
      <c r="D259" s="93"/>
      <c r="E259" s="93"/>
      <c r="F259" s="93"/>
      <c r="G259" s="94">
        <f>G260</f>
        <v>53470</v>
      </c>
      <c r="H259" s="94">
        <f>H260</f>
        <v>53470</v>
      </c>
      <c r="I259" s="94">
        <f>I260</f>
        <v>31200</v>
      </c>
      <c r="J259" s="94">
        <f>J260</f>
        <v>31200</v>
      </c>
      <c r="K259" s="94">
        <f>K260</f>
        <v>31200</v>
      </c>
      <c r="L259" s="94">
        <f>L260</f>
        <v>31200</v>
      </c>
      <c r="M259" s="94">
        <f>M260</f>
        <v>11880</v>
      </c>
      <c r="N259" s="94">
        <f>N260</f>
        <v>11880</v>
      </c>
      <c r="O259" s="94">
        <f>O260</f>
        <v>10000</v>
      </c>
      <c r="P259" s="94">
        <f>P260</f>
        <v>10000</v>
      </c>
      <c r="Q259" s="94"/>
      <c r="R259" s="94"/>
      <c r="S259" s="95"/>
    </row>
    <row r="260" spans="1:19" s="22" customFormat="1" ht="47.25" customHeight="1">
      <c r="A260" s="91" t="s">
        <v>425</v>
      </c>
      <c r="B260" s="92" t="s">
        <v>426</v>
      </c>
      <c r="C260" s="93"/>
      <c r="D260" s="93"/>
      <c r="E260" s="93"/>
      <c r="F260" s="93"/>
      <c r="G260" s="94">
        <f>SUM(G263:G264)</f>
        <v>53470</v>
      </c>
      <c r="H260" s="94">
        <f>SUM(H263:H264)</f>
        <v>53470</v>
      </c>
      <c r="I260" s="94">
        <f>SUM(I263:I264)</f>
        <v>31200</v>
      </c>
      <c r="J260" s="94">
        <f>SUM(J263:J264)</f>
        <v>31200</v>
      </c>
      <c r="K260" s="94">
        <f>SUM(K263:K264)</f>
        <v>31200</v>
      </c>
      <c r="L260" s="94">
        <f>SUM(L263:L264)</f>
        <v>31200</v>
      </c>
      <c r="M260" s="94">
        <f>SUM(M263:M264)</f>
        <v>11880</v>
      </c>
      <c r="N260" s="94">
        <f>SUM(N263:N264)</f>
        <v>11880</v>
      </c>
      <c r="O260" s="94">
        <f>SUM(O263:O264)</f>
        <v>10000</v>
      </c>
      <c r="P260" s="94">
        <f>SUM(P263:P264)</f>
        <v>10000</v>
      </c>
      <c r="Q260" s="94"/>
      <c r="R260" s="94"/>
      <c r="S260" s="95"/>
    </row>
    <row r="261" spans="1:19" s="23" customFormat="1" ht="27" customHeight="1">
      <c r="A261" s="91"/>
      <c r="B261" s="92" t="s">
        <v>427</v>
      </c>
      <c r="C261" s="96"/>
      <c r="D261" s="96"/>
      <c r="E261" s="96"/>
      <c r="F261" s="96"/>
      <c r="G261" s="97"/>
      <c r="H261" s="97"/>
      <c r="I261" s="97"/>
      <c r="J261" s="97"/>
      <c r="K261" s="97"/>
      <c r="L261" s="97"/>
      <c r="M261" s="97"/>
      <c r="N261" s="97"/>
      <c r="O261" s="97"/>
      <c r="P261" s="97"/>
      <c r="Q261" s="97"/>
      <c r="R261" s="97"/>
      <c r="S261" s="97"/>
    </row>
    <row r="262" spans="1:19" s="22" customFormat="1" ht="57" customHeight="1">
      <c r="A262" s="91"/>
      <c r="B262" s="98" t="s">
        <v>428</v>
      </c>
      <c r="C262" s="93"/>
      <c r="D262" s="93"/>
      <c r="E262" s="93"/>
      <c r="F262" s="93"/>
      <c r="G262" s="95"/>
      <c r="H262" s="95"/>
      <c r="I262" s="95"/>
      <c r="J262" s="95"/>
      <c r="K262" s="95"/>
      <c r="L262" s="95"/>
      <c r="M262" s="95"/>
      <c r="N262" s="95"/>
      <c r="O262" s="95"/>
      <c r="P262" s="95"/>
      <c r="Q262" s="95"/>
      <c r="R262" s="95"/>
      <c r="S262" s="95"/>
    </row>
    <row r="263" spans="1:22" ht="57.75" customHeight="1">
      <c r="A263" s="137">
        <v>1</v>
      </c>
      <c r="B263" s="3" t="s">
        <v>1672</v>
      </c>
      <c r="C263" s="1" t="s">
        <v>1769</v>
      </c>
      <c r="D263" s="307" t="s">
        <v>1153</v>
      </c>
      <c r="E263" s="7" t="s">
        <v>516</v>
      </c>
      <c r="F263" s="1" t="s">
        <v>193</v>
      </c>
      <c r="G263" s="36">
        <v>47970</v>
      </c>
      <c r="H263" s="2">
        <f>G263</f>
        <v>47970</v>
      </c>
      <c r="I263" s="31">
        <f>J263</f>
        <v>30000</v>
      </c>
      <c r="J263" s="31">
        <v>30000</v>
      </c>
      <c r="K263" s="31">
        <f>L263</f>
        <v>30000</v>
      </c>
      <c r="L263" s="31">
        <v>30000</v>
      </c>
      <c r="M263" s="34">
        <v>8400</v>
      </c>
      <c r="N263" s="34">
        <f>M263</f>
        <v>8400</v>
      </c>
      <c r="O263" s="32">
        <v>8400</v>
      </c>
      <c r="P263" s="32">
        <f>O263</f>
        <v>8400</v>
      </c>
      <c r="Q263" s="32"/>
      <c r="R263" s="32"/>
      <c r="S263" s="146"/>
      <c r="T263" s="19"/>
      <c r="U263" s="19"/>
      <c r="V263" s="19"/>
    </row>
    <row r="264" spans="1:22" ht="111" customHeight="1">
      <c r="A264" s="137">
        <v>2</v>
      </c>
      <c r="B264" s="3" t="s">
        <v>1673</v>
      </c>
      <c r="C264" s="1" t="s">
        <v>1380</v>
      </c>
      <c r="D264" s="1" t="s">
        <v>194</v>
      </c>
      <c r="E264" s="7" t="s">
        <v>506</v>
      </c>
      <c r="F264" s="308" t="s">
        <v>1154</v>
      </c>
      <c r="G264" s="36">
        <v>5500</v>
      </c>
      <c r="H264" s="2">
        <f>G264</f>
        <v>5500</v>
      </c>
      <c r="I264" s="31">
        <v>1200</v>
      </c>
      <c r="J264" s="31">
        <f>I264</f>
        <v>1200</v>
      </c>
      <c r="K264" s="31">
        <v>1200</v>
      </c>
      <c r="L264" s="31">
        <f>K264</f>
        <v>1200</v>
      </c>
      <c r="M264" s="34">
        <f>N264</f>
        <v>3480</v>
      </c>
      <c r="N264" s="34">
        <v>3480</v>
      </c>
      <c r="O264" s="32">
        <v>1600</v>
      </c>
      <c r="P264" s="32">
        <f>O264</f>
        <v>1600</v>
      </c>
      <c r="Q264" s="32"/>
      <c r="R264" s="32"/>
      <c r="S264" s="146"/>
      <c r="T264" s="19"/>
      <c r="U264" s="19"/>
      <c r="V264" s="19"/>
    </row>
    <row r="265" spans="1:19" s="22" customFormat="1" ht="47.25" customHeight="1">
      <c r="A265" s="136" t="s">
        <v>489</v>
      </c>
      <c r="B265" s="92" t="s">
        <v>490</v>
      </c>
      <c r="C265" s="93"/>
      <c r="D265" s="93"/>
      <c r="E265" s="93"/>
      <c r="F265" s="93"/>
      <c r="G265" s="94">
        <f>G266</f>
        <v>89334</v>
      </c>
      <c r="H265" s="94">
        <f>H266</f>
        <v>89334</v>
      </c>
      <c r="I265" s="94"/>
      <c r="J265" s="94"/>
      <c r="K265" s="94"/>
      <c r="L265" s="94"/>
      <c r="M265" s="94">
        <f>M266</f>
        <v>68120</v>
      </c>
      <c r="N265" s="94">
        <f>N266</f>
        <v>68120</v>
      </c>
      <c r="O265" s="94"/>
      <c r="P265" s="94"/>
      <c r="Q265" s="94"/>
      <c r="R265" s="94"/>
      <c r="S265" s="95"/>
    </row>
    <row r="266" spans="1:19" s="22" customFormat="1" ht="63.75" customHeight="1">
      <c r="A266" s="91" t="s">
        <v>735</v>
      </c>
      <c r="B266" s="92" t="s">
        <v>736</v>
      </c>
      <c r="C266" s="93"/>
      <c r="D266" s="93"/>
      <c r="E266" s="93"/>
      <c r="F266" s="93"/>
      <c r="G266" s="94">
        <f>SUM(G267:G271)</f>
        <v>89334</v>
      </c>
      <c r="H266" s="94">
        <f>SUM(H267:H271)</f>
        <v>89334</v>
      </c>
      <c r="I266" s="94"/>
      <c r="J266" s="94"/>
      <c r="K266" s="94"/>
      <c r="L266" s="94"/>
      <c r="M266" s="94">
        <f>SUM(M267:M271)</f>
        <v>68120</v>
      </c>
      <c r="N266" s="94">
        <f>SUM(N267:N271)</f>
        <v>68120</v>
      </c>
      <c r="O266" s="94"/>
      <c r="P266" s="94"/>
      <c r="Q266" s="94"/>
      <c r="R266" s="94"/>
      <c r="S266" s="95"/>
    </row>
    <row r="267" spans="1:19" s="22" customFormat="1" ht="185.25" customHeight="1">
      <c r="A267" s="145" t="s">
        <v>1612</v>
      </c>
      <c r="B267" s="3" t="s">
        <v>1674</v>
      </c>
      <c r="C267" s="1" t="s">
        <v>1770</v>
      </c>
      <c r="D267" s="158" t="s">
        <v>369</v>
      </c>
      <c r="E267" s="7" t="s">
        <v>494</v>
      </c>
      <c r="F267" s="309" t="s">
        <v>1155</v>
      </c>
      <c r="G267" s="36">
        <v>4591</v>
      </c>
      <c r="H267" s="36">
        <v>4591</v>
      </c>
      <c r="I267" s="148"/>
      <c r="J267" s="148"/>
      <c r="K267" s="148"/>
      <c r="L267" s="148"/>
      <c r="M267" s="72">
        <v>4000</v>
      </c>
      <c r="N267" s="9">
        <f>M267</f>
        <v>4000</v>
      </c>
      <c r="O267" s="151"/>
      <c r="P267" s="151"/>
      <c r="Q267" s="9"/>
      <c r="R267" s="9"/>
      <c r="S267" s="149"/>
    </row>
    <row r="268" spans="1:22" ht="78.75" customHeight="1">
      <c r="A268" s="145" t="s">
        <v>445</v>
      </c>
      <c r="B268" s="157" t="s">
        <v>1675</v>
      </c>
      <c r="C268" s="1" t="s">
        <v>1275</v>
      </c>
      <c r="D268" s="158" t="s">
        <v>195</v>
      </c>
      <c r="E268" s="7" t="s">
        <v>506</v>
      </c>
      <c r="F268" s="310" t="s">
        <v>1156</v>
      </c>
      <c r="G268" s="185">
        <v>24000</v>
      </c>
      <c r="H268" s="185">
        <v>24000</v>
      </c>
      <c r="I268" s="31"/>
      <c r="J268" s="31"/>
      <c r="K268" s="31"/>
      <c r="L268" s="31"/>
      <c r="M268" s="72">
        <v>20000</v>
      </c>
      <c r="N268" s="9">
        <f>M268</f>
        <v>20000</v>
      </c>
      <c r="O268" s="32"/>
      <c r="P268" s="32"/>
      <c r="Q268" s="32"/>
      <c r="R268" s="32"/>
      <c r="S268" s="146"/>
      <c r="T268" s="19"/>
      <c r="U268" s="19"/>
      <c r="V268" s="19"/>
    </row>
    <row r="269" spans="1:22" ht="58.5" customHeight="1">
      <c r="A269" s="145" t="s">
        <v>1617</v>
      </c>
      <c r="B269" s="157" t="s">
        <v>1676</v>
      </c>
      <c r="C269" s="1" t="s">
        <v>1769</v>
      </c>
      <c r="D269" s="158" t="s">
        <v>196</v>
      </c>
      <c r="E269" s="7" t="s">
        <v>506</v>
      </c>
      <c r="F269" s="311" t="s">
        <v>1157</v>
      </c>
      <c r="G269" s="185">
        <v>13874</v>
      </c>
      <c r="H269" s="185">
        <v>13874</v>
      </c>
      <c r="I269" s="31"/>
      <c r="J269" s="31"/>
      <c r="K269" s="31"/>
      <c r="L269" s="31"/>
      <c r="M269" s="72">
        <v>11600</v>
      </c>
      <c r="N269" s="9">
        <f>M269</f>
        <v>11600</v>
      </c>
      <c r="O269" s="32"/>
      <c r="P269" s="32"/>
      <c r="Q269" s="32"/>
      <c r="R269" s="32"/>
      <c r="S269" s="146"/>
      <c r="T269" s="19"/>
      <c r="U269" s="19"/>
      <c r="V269" s="19"/>
    </row>
    <row r="270" spans="1:22" ht="113.25" customHeight="1">
      <c r="A270" s="145" t="s">
        <v>1620</v>
      </c>
      <c r="B270" s="157" t="s">
        <v>1677</v>
      </c>
      <c r="C270" s="1" t="s">
        <v>1771</v>
      </c>
      <c r="D270" s="158" t="s">
        <v>197</v>
      </c>
      <c r="E270" s="7" t="s">
        <v>506</v>
      </c>
      <c r="F270" s="308" t="s">
        <v>1158</v>
      </c>
      <c r="G270" s="185">
        <v>32000</v>
      </c>
      <c r="H270" s="185">
        <v>32000</v>
      </c>
      <c r="I270" s="31"/>
      <c r="J270" s="31"/>
      <c r="K270" s="31"/>
      <c r="L270" s="31"/>
      <c r="M270" s="72">
        <v>23000</v>
      </c>
      <c r="N270" s="9">
        <f>M270</f>
        <v>23000</v>
      </c>
      <c r="O270" s="32"/>
      <c r="P270" s="32"/>
      <c r="Q270" s="32"/>
      <c r="R270" s="32"/>
      <c r="S270" s="146"/>
      <c r="T270" s="19"/>
      <c r="U270" s="19"/>
      <c r="V270" s="19"/>
    </row>
    <row r="271" spans="1:22" ht="54.75" customHeight="1">
      <c r="A271" s="145" t="s">
        <v>1622</v>
      </c>
      <c r="B271" s="3" t="s">
        <v>1678</v>
      </c>
      <c r="C271" s="1" t="s">
        <v>1772</v>
      </c>
      <c r="D271" s="7" t="s">
        <v>198</v>
      </c>
      <c r="E271" s="7" t="s">
        <v>494</v>
      </c>
      <c r="F271" s="308" t="s">
        <v>1159</v>
      </c>
      <c r="G271" s="36">
        <v>14869</v>
      </c>
      <c r="H271" s="36">
        <v>14869</v>
      </c>
      <c r="I271" s="31"/>
      <c r="J271" s="31"/>
      <c r="K271" s="31"/>
      <c r="L271" s="31"/>
      <c r="M271" s="72">
        <v>9520</v>
      </c>
      <c r="N271" s="9">
        <f>M271</f>
        <v>9520</v>
      </c>
      <c r="O271" s="32"/>
      <c r="P271" s="32"/>
      <c r="Q271" s="32"/>
      <c r="R271" s="32"/>
      <c r="S271" s="146"/>
      <c r="T271" s="19"/>
      <c r="U271" s="19"/>
      <c r="V271" s="19"/>
    </row>
    <row r="272" spans="1:19" s="288" customFormat="1" ht="27" customHeight="1">
      <c r="A272" s="276" t="s">
        <v>421</v>
      </c>
      <c r="B272" s="277" t="s">
        <v>1667</v>
      </c>
      <c r="C272" s="230"/>
      <c r="D272" s="278"/>
      <c r="E272" s="278"/>
      <c r="F272" s="278"/>
      <c r="G272" s="294">
        <f>G273</f>
        <v>88955</v>
      </c>
      <c r="H272" s="294">
        <f>H273</f>
        <v>88955</v>
      </c>
      <c r="I272" s="295"/>
      <c r="J272" s="295"/>
      <c r="K272" s="295"/>
      <c r="L272" s="295"/>
      <c r="M272" s="294">
        <f>M273</f>
        <v>80000</v>
      </c>
      <c r="N272" s="294">
        <f>N273</f>
        <v>80000</v>
      </c>
      <c r="O272" s="294">
        <f>O273</f>
        <v>13700</v>
      </c>
      <c r="P272" s="294">
        <f>P273</f>
        <v>13700</v>
      </c>
      <c r="Q272" s="294">
        <f>R272</f>
        <v>16000</v>
      </c>
      <c r="R272" s="294">
        <v>16000</v>
      </c>
      <c r="S272" s="296"/>
    </row>
    <row r="273" spans="1:19" s="22" customFormat="1" ht="49.5" customHeight="1">
      <c r="A273" s="136" t="s">
        <v>489</v>
      </c>
      <c r="B273" s="92" t="s">
        <v>490</v>
      </c>
      <c r="C273" s="93"/>
      <c r="D273" s="93"/>
      <c r="E273" s="93"/>
      <c r="F273" s="93"/>
      <c r="G273" s="94">
        <f>G274</f>
        <v>88955</v>
      </c>
      <c r="H273" s="94">
        <f>H274</f>
        <v>88955</v>
      </c>
      <c r="I273" s="94"/>
      <c r="J273" s="94"/>
      <c r="K273" s="94"/>
      <c r="L273" s="94"/>
      <c r="M273" s="94">
        <f>M274</f>
        <v>80000</v>
      </c>
      <c r="N273" s="94">
        <f>N274</f>
        <v>80000</v>
      </c>
      <c r="O273" s="94">
        <f>O274</f>
        <v>13700</v>
      </c>
      <c r="P273" s="94">
        <f>P274</f>
        <v>13700</v>
      </c>
      <c r="Q273" s="94"/>
      <c r="R273" s="94"/>
      <c r="S273" s="95"/>
    </row>
    <row r="274" spans="1:19" s="22" customFormat="1" ht="63.75" customHeight="1">
      <c r="A274" s="91" t="s">
        <v>735</v>
      </c>
      <c r="B274" s="92" t="s">
        <v>736</v>
      </c>
      <c r="C274" s="93"/>
      <c r="D274" s="93"/>
      <c r="E274" s="93"/>
      <c r="F274" s="93"/>
      <c r="G274" s="94">
        <f>SUM(G275:G285)</f>
        <v>88955</v>
      </c>
      <c r="H274" s="94">
        <f>SUM(H275:H285)</f>
        <v>88955</v>
      </c>
      <c r="I274" s="94"/>
      <c r="J274" s="94"/>
      <c r="K274" s="94"/>
      <c r="L274" s="94"/>
      <c r="M274" s="94">
        <f>SUM(M275:M285)</f>
        <v>80000</v>
      </c>
      <c r="N274" s="94">
        <f>SUM(N275:N285)</f>
        <v>80000</v>
      </c>
      <c r="O274" s="94">
        <f>SUM(O275:O285)</f>
        <v>13700</v>
      </c>
      <c r="P274" s="94">
        <f>SUM(P275:P285)</f>
        <v>13700</v>
      </c>
      <c r="Q274" s="94"/>
      <c r="R274" s="94"/>
      <c r="S274" s="95"/>
    </row>
    <row r="275" spans="1:22" ht="120.75" customHeight="1">
      <c r="A275" s="137">
        <v>1</v>
      </c>
      <c r="B275" s="3" t="s">
        <v>1679</v>
      </c>
      <c r="C275" s="76" t="s">
        <v>1773</v>
      </c>
      <c r="D275" s="1" t="s">
        <v>199</v>
      </c>
      <c r="E275" s="63" t="s">
        <v>516</v>
      </c>
      <c r="F275" s="76" t="s">
        <v>200</v>
      </c>
      <c r="G275" s="122">
        <v>13296</v>
      </c>
      <c r="H275" s="122">
        <v>13296</v>
      </c>
      <c r="I275" s="31"/>
      <c r="J275" s="31"/>
      <c r="K275" s="31"/>
      <c r="L275" s="31"/>
      <c r="M275" s="72">
        <v>12000</v>
      </c>
      <c r="N275" s="4">
        <f>M275</f>
        <v>12000</v>
      </c>
      <c r="O275" s="60">
        <v>6400</v>
      </c>
      <c r="P275" s="32">
        <f>O275</f>
        <v>6400</v>
      </c>
      <c r="Q275" s="32"/>
      <c r="R275" s="32"/>
      <c r="S275" s="146"/>
      <c r="T275" s="19"/>
      <c r="U275" s="19"/>
      <c r="V275" s="19"/>
    </row>
    <row r="276" spans="1:22" ht="66">
      <c r="A276" s="137">
        <v>2</v>
      </c>
      <c r="B276" s="3" t="s">
        <v>1680</v>
      </c>
      <c r="C276" s="76" t="s">
        <v>1774</v>
      </c>
      <c r="D276" s="158" t="s">
        <v>201</v>
      </c>
      <c r="E276" s="63" t="s">
        <v>516</v>
      </c>
      <c r="F276" s="76" t="s">
        <v>202</v>
      </c>
      <c r="G276" s="122">
        <v>8514</v>
      </c>
      <c r="H276" s="122">
        <v>8514</v>
      </c>
      <c r="I276" s="31"/>
      <c r="J276" s="31"/>
      <c r="K276" s="31"/>
      <c r="L276" s="31"/>
      <c r="M276" s="72">
        <v>6470</v>
      </c>
      <c r="N276" s="4">
        <f>M276</f>
        <v>6470</v>
      </c>
      <c r="O276" s="60">
        <v>5300</v>
      </c>
      <c r="P276" s="32">
        <f>O276</f>
        <v>5300</v>
      </c>
      <c r="Q276" s="32"/>
      <c r="R276" s="32"/>
      <c r="S276" s="146"/>
      <c r="T276" s="19"/>
      <c r="U276" s="19"/>
      <c r="V276" s="19"/>
    </row>
    <row r="277" spans="1:22" ht="49.5">
      <c r="A277" s="137">
        <v>3</v>
      </c>
      <c r="B277" s="44" t="s">
        <v>1681</v>
      </c>
      <c r="C277" s="76" t="s">
        <v>1775</v>
      </c>
      <c r="D277" s="63" t="s">
        <v>203</v>
      </c>
      <c r="E277" s="123" t="s">
        <v>204</v>
      </c>
      <c r="F277" s="76" t="s">
        <v>205</v>
      </c>
      <c r="G277" s="60">
        <v>3137</v>
      </c>
      <c r="H277" s="60">
        <v>3137</v>
      </c>
      <c r="I277" s="31"/>
      <c r="J277" s="31"/>
      <c r="K277" s="31"/>
      <c r="L277" s="31"/>
      <c r="M277" s="72">
        <v>2860</v>
      </c>
      <c r="N277" s="4">
        <f>M277</f>
        <v>2860</v>
      </c>
      <c r="O277" s="60">
        <v>2000</v>
      </c>
      <c r="P277" s="32">
        <f>O277</f>
        <v>2000</v>
      </c>
      <c r="Q277" s="32"/>
      <c r="R277" s="32"/>
      <c r="S277" s="146"/>
      <c r="T277" s="19"/>
      <c r="U277" s="19"/>
      <c r="V277" s="19"/>
    </row>
    <row r="278" spans="1:22" ht="45" customHeight="1">
      <c r="A278" s="137">
        <v>4</v>
      </c>
      <c r="B278" s="167" t="s">
        <v>1682</v>
      </c>
      <c r="C278" s="1" t="s">
        <v>1774</v>
      </c>
      <c r="D278" s="158" t="s">
        <v>206</v>
      </c>
      <c r="E278" s="7">
        <v>2017</v>
      </c>
      <c r="F278" s="48"/>
      <c r="G278" s="174">
        <v>639</v>
      </c>
      <c r="H278" s="174">
        <v>639</v>
      </c>
      <c r="I278" s="31"/>
      <c r="J278" s="31"/>
      <c r="K278" s="31"/>
      <c r="L278" s="31"/>
      <c r="M278" s="72">
        <v>570</v>
      </c>
      <c r="N278" s="4">
        <f>M278</f>
        <v>570</v>
      </c>
      <c r="O278" s="32"/>
      <c r="P278" s="32"/>
      <c r="Q278" s="32"/>
      <c r="R278" s="32"/>
      <c r="S278" s="146"/>
      <c r="T278" s="19"/>
      <c r="U278" s="19"/>
      <c r="V278" s="19"/>
    </row>
    <row r="279" spans="1:22" ht="84.75" customHeight="1">
      <c r="A279" s="137">
        <v>5</v>
      </c>
      <c r="B279" s="167" t="s">
        <v>1683</v>
      </c>
      <c r="C279" s="1" t="s">
        <v>1092</v>
      </c>
      <c r="D279" s="158" t="s">
        <v>207</v>
      </c>
      <c r="E279" s="7">
        <v>2017</v>
      </c>
      <c r="F279" s="48"/>
      <c r="G279" s="174">
        <v>14979</v>
      </c>
      <c r="H279" s="174">
        <v>14979</v>
      </c>
      <c r="I279" s="134"/>
      <c r="J279" s="134"/>
      <c r="K279" s="134"/>
      <c r="L279" s="134"/>
      <c r="M279" s="72">
        <v>14260</v>
      </c>
      <c r="N279" s="4">
        <f>M279</f>
        <v>14260</v>
      </c>
      <c r="O279" s="134"/>
      <c r="P279" s="134"/>
      <c r="Q279" s="26"/>
      <c r="R279" s="26"/>
      <c r="S279" s="135"/>
      <c r="T279" s="19"/>
      <c r="U279" s="19"/>
      <c r="V279" s="19"/>
    </row>
    <row r="280" spans="1:19" s="22" customFormat="1" ht="75" customHeight="1">
      <c r="A280" s="137">
        <v>6</v>
      </c>
      <c r="B280" s="167" t="s">
        <v>1684</v>
      </c>
      <c r="C280" s="76" t="s">
        <v>1093</v>
      </c>
      <c r="D280" s="158" t="s">
        <v>208</v>
      </c>
      <c r="E280" s="7">
        <v>2017</v>
      </c>
      <c r="F280" s="48"/>
      <c r="G280" s="174">
        <v>5808</v>
      </c>
      <c r="H280" s="174">
        <v>5808</v>
      </c>
      <c r="I280" s="94"/>
      <c r="J280" s="94"/>
      <c r="K280" s="94"/>
      <c r="L280" s="94"/>
      <c r="M280" s="72">
        <v>4930</v>
      </c>
      <c r="N280" s="4">
        <f>M280</f>
        <v>4930</v>
      </c>
      <c r="O280" s="94"/>
      <c r="P280" s="94"/>
      <c r="Q280" s="26"/>
      <c r="R280" s="26"/>
      <c r="S280" s="95"/>
    </row>
    <row r="281" spans="1:19" s="22" customFormat="1" ht="68.25" customHeight="1">
      <c r="A281" s="137">
        <v>7</v>
      </c>
      <c r="B281" s="167" t="s">
        <v>1685</v>
      </c>
      <c r="C281" s="1" t="s">
        <v>1092</v>
      </c>
      <c r="D281" s="158" t="s">
        <v>209</v>
      </c>
      <c r="E281" s="7" t="s">
        <v>511</v>
      </c>
      <c r="F281" s="1" t="s">
        <v>1094</v>
      </c>
      <c r="G281" s="174">
        <v>6229</v>
      </c>
      <c r="H281" s="174">
        <v>6229</v>
      </c>
      <c r="I281" s="94"/>
      <c r="J281" s="94"/>
      <c r="K281" s="94"/>
      <c r="L281" s="94"/>
      <c r="M281" s="72">
        <v>5340</v>
      </c>
      <c r="N281" s="4">
        <f>M281</f>
        <v>5340</v>
      </c>
      <c r="O281" s="94"/>
      <c r="P281" s="94"/>
      <c r="Q281" s="94"/>
      <c r="R281" s="94"/>
      <c r="S281" s="95"/>
    </row>
    <row r="282" spans="1:19" s="23" customFormat="1" ht="150" customHeight="1">
      <c r="A282" s="137">
        <v>8</v>
      </c>
      <c r="B282" s="167" t="s">
        <v>1686</v>
      </c>
      <c r="C282" s="76" t="s">
        <v>1093</v>
      </c>
      <c r="D282" s="158" t="s">
        <v>210</v>
      </c>
      <c r="E282" s="7" t="s">
        <v>511</v>
      </c>
      <c r="F282" s="1" t="s">
        <v>1095</v>
      </c>
      <c r="G282" s="174">
        <v>14989</v>
      </c>
      <c r="H282" s="174">
        <v>14989</v>
      </c>
      <c r="I282" s="97"/>
      <c r="J282" s="97"/>
      <c r="K282" s="97"/>
      <c r="L282" s="97"/>
      <c r="M282" s="72">
        <v>14120</v>
      </c>
      <c r="N282" s="4">
        <f>M282</f>
        <v>14120</v>
      </c>
      <c r="O282" s="97"/>
      <c r="P282" s="97"/>
      <c r="Q282" s="97"/>
      <c r="R282" s="97"/>
      <c r="S282" s="97"/>
    </row>
    <row r="283" spans="1:19" s="22" customFormat="1" ht="42.75" customHeight="1">
      <c r="A283" s="137">
        <v>9</v>
      </c>
      <c r="B283" s="44" t="s">
        <v>1687</v>
      </c>
      <c r="C283" s="1" t="s">
        <v>1776</v>
      </c>
      <c r="D283" s="1" t="s">
        <v>211</v>
      </c>
      <c r="E283" s="219" t="s">
        <v>707</v>
      </c>
      <c r="F283" s="48"/>
      <c r="G283" s="30">
        <v>10364</v>
      </c>
      <c r="H283" s="30">
        <v>10364</v>
      </c>
      <c r="I283" s="95"/>
      <c r="J283" s="95"/>
      <c r="K283" s="95"/>
      <c r="L283" s="95"/>
      <c r="M283" s="72">
        <v>9000</v>
      </c>
      <c r="N283" s="4">
        <f>M283</f>
        <v>9000</v>
      </c>
      <c r="O283" s="95"/>
      <c r="P283" s="95"/>
      <c r="Q283" s="95"/>
      <c r="R283" s="95"/>
      <c r="S283" s="95"/>
    </row>
    <row r="284" spans="1:22" ht="82.5">
      <c r="A284" s="137">
        <v>10</v>
      </c>
      <c r="B284" s="44" t="s">
        <v>1688</v>
      </c>
      <c r="C284" s="1" t="s">
        <v>1096</v>
      </c>
      <c r="D284" s="158" t="s">
        <v>212</v>
      </c>
      <c r="E284" s="219" t="s">
        <v>707</v>
      </c>
      <c r="F284" s="48"/>
      <c r="G284" s="26">
        <v>10000</v>
      </c>
      <c r="H284" s="26">
        <v>10000</v>
      </c>
      <c r="I284" s="31"/>
      <c r="J284" s="64"/>
      <c r="K284" s="31"/>
      <c r="L284" s="64"/>
      <c r="M284" s="72">
        <v>9500</v>
      </c>
      <c r="N284" s="4">
        <f>M284</f>
        <v>9500</v>
      </c>
      <c r="O284" s="32"/>
      <c r="P284" s="32"/>
      <c r="Q284" s="32"/>
      <c r="R284" s="32"/>
      <c r="S284" s="146"/>
      <c r="T284" s="19"/>
      <c r="U284" s="19"/>
      <c r="V284" s="19"/>
    </row>
    <row r="285" spans="1:22" ht="60" customHeight="1">
      <c r="A285" s="137">
        <v>11</v>
      </c>
      <c r="B285" s="44" t="s">
        <v>1689</v>
      </c>
      <c r="C285" s="1" t="s">
        <v>1096</v>
      </c>
      <c r="D285" s="158" t="s">
        <v>213</v>
      </c>
      <c r="E285" s="219">
        <v>2020</v>
      </c>
      <c r="F285" s="48"/>
      <c r="G285" s="26">
        <v>1000</v>
      </c>
      <c r="H285" s="26">
        <v>1000</v>
      </c>
      <c r="I285" s="31"/>
      <c r="J285" s="30"/>
      <c r="K285" s="31"/>
      <c r="L285" s="30"/>
      <c r="M285" s="72">
        <v>950</v>
      </c>
      <c r="N285" s="4">
        <f>M285</f>
        <v>950</v>
      </c>
      <c r="O285" s="32"/>
      <c r="P285" s="32"/>
      <c r="Q285" s="32"/>
      <c r="R285" s="32"/>
      <c r="S285" s="146"/>
      <c r="T285" s="19"/>
      <c r="U285" s="19"/>
      <c r="V285" s="19"/>
    </row>
    <row r="286" spans="1:19" s="288" customFormat="1" ht="33" customHeight="1">
      <c r="A286" s="276" t="s">
        <v>708</v>
      </c>
      <c r="B286" s="277" t="s">
        <v>1690</v>
      </c>
      <c r="C286" s="230"/>
      <c r="D286" s="278"/>
      <c r="E286" s="278"/>
      <c r="F286" s="278"/>
      <c r="G286" s="233">
        <f>G287+G294</f>
        <v>156670</v>
      </c>
      <c r="H286" s="233">
        <f>H287+H294</f>
        <v>156670</v>
      </c>
      <c r="I286" s="233">
        <f>I287+I294</f>
        <v>32000</v>
      </c>
      <c r="J286" s="233">
        <f>J287+J294</f>
        <v>32000</v>
      </c>
      <c r="K286" s="233">
        <f>K287+K294</f>
        <v>32000</v>
      </c>
      <c r="L286" s="233">
        <f>L287+L294</f>
        <v>32000</v>
      </c>
      <c r="M286" s="233">
        <f>M287+M294</f>
        <v>85000</v>
      </c>
      <c r="N286" s="233">
        <f>N287+N294</f>
        <v>85000</v>
      </c>
      <c r="O286" s="233">
        <f>O287+O294</f>
        <v>46000</v>
      </c>
      <c r="P286" s="233">
        <f>P287+P294</f>
        <v>46000</v>
      </c>
      <c r="Q286" s="233">
        <f>R286</f>
        <v>17000</v>
      </c>
      <c r="R286" s="233">
        <v>17000</v>
      </c>
      <c r="S286" s="296">
        <f>M286-85000</f>
        <v>0</v>
      </c>
    </row>
    <row r="287" spans="1:19" s="22" customFormat="1" ht="60" customHeight="1">
      <c r="A287" s="136" t="s">
        <v>423</v>
      </c>
      <c r="B287" s="92" t="s">
        <v>424</v>
      </c>
      <c r="C287" s="93"/>
      <c r="D287" s="93"/>
      <c r="E287" s="93"/>
      <c r="F287" s="93"/>
      <c r="G287" s="94">
        <f>G288</f>
        <v>62649</v>
      </c>
      <c r="H287" s="94">
        <f>H288</f>
        <v>62649</v>
      </c>
      <c r="I287" s="94">
        <f>I288</f>
        <v>32000</v>
      </c>
      <c r="J287" s="94">
        <f>J288</f>
        <v>32000</v>
      </c>
      <c r="K287" s="94">
        <f>K288</f>
        <v>32000</v>
      </c>
      <c r="L287" s="94">
        <f>L288</f>
        <v>32000</v>
      </c>
      <c r="M287" s="94">
        <f>M288</f>
        <v>27370</v>
      </c>
      <c r="N287" s="94">
        <f>N288</f>
        <v>27370</v>
      </c>
      <c r="O287" s="94">
        <f>O288</f>
        <v>15450</v>
      </c>
      <c r="P287" s="94">
        <f>P288</f>
        <v>15450</v>
      </c>
      <c r="Q287" s="94"/>
      <c r="R287" s="94"/>
      <c r="S287" s="95"/>
    </row>
    <row r="288" spans="1:19" s="22" customFormat="1" ht="48" customHeight="1">
      <c r="A288" s="91" t="s">
        <v>425</v>
      </c>
      <c r="B288" s="92" t="s">
        <v>426</v>
      </c>
      <c r="C288" s="93"/>
      <c r="D288" s="93"/>
      <c r="E288" s="93"/>
      <c r="F288" s="93"/>
      <c r="G288" s="94">
        <f>SUM(G291:G293)</f>
        <v>62649</v>
      </c>
      <c r="H288" s="94">
        <f>SUM(H291:H293)</f>
        <v>62649</v>
      </c>
      <c r="I288" s="94">
        <f>SUM(I291:I293)</f>
        <v>32000</v>
      </c>
      <c r="J288" s="94">
        <f>SUM(J291:J293)</f>
        <v>32000</v>
      </c>
      <c r="K288" s="94">
        <f>SUM(K291:K293)</f>
        <v>32000</v>
      </c>
      <c r="L288" s="94">
        <f>SUM(L291:L293)</f>
        <v>32000</v>
      </c>
      <c r="M288" s="94">
        <f>SUM(M291:M293)</f>
        <v>27370</v>
      </c>
      <c r="N288" s="94">
        <f>SUM(N291:N293)</f>
        <v>27370</v>
      </c>
      <c r="O288" s="94">
        <f>SUM(O291:O293)</f>
        <v>15450</v>
      </c>
      <c r="P288" s="94">
        <f>SUM(P291:P293)</f>
        <v>15450</v>
      </c>
      <c r="Q288" s="94"/>
      <c r="R288" s="94"/>
      <c r="S288" s="95"/>
    </row>
    <row r="289" spans="1:19" s="23" customFormat="1" ht="24.75" customHeight="1">
      <c r="A289" s="91"/>
      <c r="B289" s="92" t="s">
        <v>427</v>
      </c>
      <c r="C289" s="96"/>
      <c r="D289" s="96"/>
      <c r="E289" s="96"/>
      <c r="F289" s="96"/>
      <c r="G289" s="97"/>
      <c r="H289" s="97"/>
      <c r="I289" s="97"/>
      <c r="J289" s="97"/>
      <c r="K289" s="97"/>
      <c r="L289" s="97"/>
      <c r="M289" s="97"/>
      <c r="N289" s="97"/>
      <c r="O289" s="97"/>
      <c r="P289" s="97"/>
      <c r="Q289" s="97"/>
      <c r="R289" s="97"/>
      <c r="S289" s="97"/>
    </row>
    <row r="290" spans="1:19" s="22" customFormat="1" ht="62.25" customHeight="1">
      <c r="A290" s="91"/>
      <c r="B290" s="98" t="s">
        <v>428</v>
      </c>
      <c r="C290" s="93"/>
      <c r="D290" s="93"/>
      <c r="E290" s="93"/>
      <c r="F290" s="93"/>
      <c r="G290" s="95"/>
      <c r="H290" s="95"/>
      <c r="I290" s="95"/>
      <c r="J290" s="95"/>
      <c r="K290" s="95"/>
      <c r="L290" s="95"/>
      <c r="M290" s="95"/>
      <c r="N290" s="95"/>
      <c r="O290" s="95"/>
      <c r="P290" s="95"/>
      <c r="Q290" s="95"/>
      <c r="R290" s="95"/>
      <c r="S290" s="95"/>
    </row>
    <row r="291" spans="1:19" s="22" customFormat="1" ht="45" customHeight="1">
      <c r="A291" s="145" t="s">
        <v>1607</v>
      </c>
      <c r="B291" s="3" t="s">
        <v>1691</v>
      </c>
      <c r="C291" s="1"/>
      <c r="D291" s="7"/>
      <c r="E291" s="7"/>
      <c r="F291" s="7"/>
      <c r="G291" s="72"/>
      <c r="H291" s="94"/>
      <c r="I291" s="94"/>
      <c r="J291" s="94"/>
      <c r="K291" s="94"/>
      <c r="L291" s="94"/>
      <c r="M291" s="72">
        <v>1550</v>
      </c>
      <c r="N291" s="26">
        <f>M291</f>
        <v>1550</v>
      </c>
      <c r="O291" s="26">
        <f>P291</f>
        <v>1550</v>
      </c>
      <c r="P291" s="60">
        <v>1550</v>
      </c>
      <c r="Q291" s="94"/>
      <c r="R291" s="94"/>
      <c r="S291" s="146"/>
    </row>
    <row r="292" spans="1:19" s="24" customFormat="1" ht="75" customHeight="1">
      <c r="A292" s="145" t="s">
        <v>434</v>
      </c>
      <c r="B292" s="3" t="s">
        <v>1692</v>
      </c>
      <c r="C292" s="1" t="s">
        <v>1057</v>
      </c>
      <c r="D292" s="290" t="s">
        <v>1130</v>
      </c>
      <c r="E292" s="63" t="s">
        <v>19</v>
      </c>
      <c r="F292" s="76" t="s">
        <v>214</v>
      </c>
      <c r="G292" s="3">
        <v>47701</v>
      </c>
      <c r="H292" s="3">
        <v>47701</v>
      </c>
      <c r="I292" s="122">
        <f>J292</f>
        <v>26000</v>
      </c>
      <c r="J292" s="122">
        <f>25000+1000</f>
        <v>26000</v>
      </c>
      <c r="K292" s="122">
        <f>L292</f>
        <v>26000</v>
      </c>
      <c r="L292" s="122">
        <f>25000+1000</f>
        <v>26000</v>
      </c>
      <c r="M292" s="72">
        <f>N292</f>
        <v>19070</v>
      </c>
      <c r="N292" s="26">
        <v>19070</v>
      </c>
      <c r="O292" s="26">
        <f>P292</f>
        <v>8000</v>
      </c>
      <c r="P292" s="60">
        <v>8000</v>
      </c>
      <c r="Q292" s="26"/>
      <c r="R292" s="26"/>
      <c r="S292" s="141"/>
    </row>
    <row r="293" spans="1:22" ht="57.75" customHeight="1">
      <c r="A293" s="145" t="s">
        <v>1612</v>
      </c>
      <c r="B293" s="3" t="s">
        <v>1693</v>
      </c>
      <c r="C293" s="1" t="s">
        <v>867</v>
      </c>
      <c r="D293" s="76" t="s">
        <v>1131</v>
      </c>
      <c r="E293" s="63" t="s">
        <v>479</v>
      </c>
      <c r="F293" s="76" t="s">
        <v>215</v>
      </c>
      <c r="G293" s="124">
        <v>14948</v>
      </c>
      <c r="H293" s="124">
        <v>14948</v>
      </c>
      <c r="I293" s="31">
        <f>J293</f>
        <v>6000</v>
      </c>
      <c r="J293" s="122">
        <v>6000</v>
      </c>
      <c r="K293" s="31">
        <f>L293</f>
        <v>6000</v>
      </c>
      <c r="L293" s="122">
        <v>6000</v>
      </c>
      <c r="M293" s="72">
        <f>N293</f>
        <v>6750</v>
      </c>
      <c r="N293" s="26">
        <v>6750</v>
      </c>
      <c r="O293" s="26">
        <f>P293</f>
        <v>5900</v>
      </c>
      <c r="P293" s="60">
        <v>5900</v>
      </c>
      <c r="Q293" s="26"/>
      <c r="R293" s="26"/>
      <c r="S293" s="146"/>
      <c r="T293" s="19"/>
      <c r="U293" s="19"/>
      <c r="V293" s="19"/>
    </row>
    <row r="294" spans="1:19" s="22" customFormat="1" ht="42" customHeight="1">
      <c r="A294" s="136" t="s">
        <v>489</v>
      </c>
      <c r="B294" s="92" t="s">
        <v>490</v>
      </c>
      <c r="C294" s="93"/>
      <c r="D294" s="93"/>
      <c r="E294" s="93"/>
      <c r="F294" s="93"/>
      <c r="G294" s="94">
        <f>G295</f>
        <v>94021</v>
      </c>
      <c r="H294" s="94">
        <f>H295</f>
        <v>94021</v>
      </c>
      <c r="I294" s="94"/>
      <c r="J294" s="94"/>
      <c r="K294" s="94"/>
      <c r="L294" s="94"/>
      <c r="M294" s="94">
        <f>M295</f>
        <v>57630</v>
      </c>
      <c r="N294" s="94">
        <f>N295</f>
        <v>57630</v>
      </c>
      <c r="O294" s="94">
        <f>O295</f>
        <v>30550</v>
      </c>
      <c r="P294" s="94">
        <f>P295</f>
        <v>30550</v>
      </c>
      <c r="Q294" s="94"/>
      <c r="R294" s="94"/>
      <c r="S294" s="95"/>
    </row>
    <row r="295" spans="1:19" s="22" customFormat="1" ht="63" customHeight="1">
      <c r="A295" s="91" t="s">
        <v>735</v>
      </c>
      <c r="B295" s="92" t="s">
        <v>736</v>
      </c>
      <c r="C295" s="93"/>
      <c r="D295" s="93"/>
      <c r="E295" s="93"/>
      <c r="F295" s="93"/>
      <c r="G295" s="94">
        <f>SUM(G296:G306)</f>
        <v>94021</v>
      </c>
      <c r="H295" s="94">
        <f>SUM(H296:H306)</f>
        <v>94021</v>
      </c>
      <c r="I295" s="94"/>
      <c r="J295" s="94"/>
      <c r="K295" s="94"/>
      <c r="L295" s="94"/>
      <c r="M295" s="94">
        <f>SUM(M296:M306)</f>
        <v>57630</v>
      </c>
      <c r="N295" s="94">
        <f>SUM(N296:N306)</f>
        <v>57630</v>
      </c>
      <c r="O295" s="94">
        <f>SUM(O296:O306)</f>
        <v>30550</v>
      </c>
      <c r="P295" s="94">
        <f>SUM(P296:P306)</f>
        <v>30550</v>
      </c>
      <c r="Q295" s="94"/>
      <c r="R295" s="94"/>
      <c r="S295" s="95"/>
    </row>
    <row r="296" spans="1:22" ht="66">
      <c r="A296" s="137">
        <v>4</v>
      </c>
      <c r="B296" s="3" t="s">
        <v>1694</v>
      </c>
      <c r="C296" s="1" t="s">
        <v>1058</v>
      </c>
      <c r="D296" s="76" t="s">
        <v>216</v>
      </c>
      <c r="E296" s="63" t="s">
        <v>479</v>
      </c>
      <c r="F296" s="76" t="s">
        <v>217</v>
      </c>
      <c r="G296" s="124">
        <v>6836</v>
      </c>
      <c r="H296" s="124">
        <v>6836</v>
      </c>
      <c r="I296" s="31"/>
      <c r="J296" s="31"/>
      <c r="K296" s="31"/>
      <c r="L296" s="31"/>
      <c r="M296" s="72">
        <f>N296</f>
        <v>6200</v>
      </c>
      <c r="N296" s="26">
        <v>6200</v>
      </c>
      <c r="O296" s="26">
        <f>P296</f>
        <v>4920</v>
      </c>
      <c r="P296" s="60">
        <v>4920</v>
      </c>
      <c r="Q296" s="26"/>
      <c r="R296" s="26"/>
      <c r="S296" s="146"/>
      <c r="T296" s="19"/>
      <c r="U296" s="19"/>
      <c r="V296" s="19"/>
    </row>
    <row r="297" spans="1:22" ht="132">
      <c r="A297" s="137">
        <v>5</v>
      </c>
      <c r="B297" s="3" t="s">
        <v>1695</v>
      </c>
      <c r="C297" s="1" t="s">
        <v>1119</v>
      </c>
      <c r="D297" s="76" t="s">
        <v>218</v>
      </c>
      <c r="E297" s="63" t="s">
        <v>487</v>
      </c>
      <c r="F297" s="76" t="s">
        <v>219</v>
      </c>
      <c r="G297" s="124">
        <v>10019</v>
      </c>
      <c r="H297" s="124">
        <v>10019</v>
      </c>
      <c r="I297" s="31"/>
      <c r="J297" s="31"/>
      <c r="K297" s="31"/>
      <c r="L297" s="31"/>
      <c r="M297" s="72">
        <f>N297</f>
        <v>9100</v>
      </c>
      <c r="N297" s="26">
        <v>9100</v>
      </c>
      <c r="O297" s="26">
        <f>P297</f>
        <v>7000</v>
      </c>
      <c r="P297" s="60">
        <v>7000</v>
      </c>
      <c r="Q297" s="26"/>
      <c r="R297" s="26"/>
      <c r="S297" s="146"/>
      <c r="T297" s="19"/>
      <c r="U297" s="19"/>
      <c r="V297" s="19"/>
    </row>
    <row r="298" spans="1:22" ht="49.5">
      <c r="A298" s="137">
        <v>6</v>
      </c>
      <c r="B298" s="3" t="s">
        <v>1696</v>
      </c>
      <c r="C298" s="1" t="s">
        <v>1120</v>
      </c>
      <c r="D298" s="1" t="s">
        <v>1121</v>
      </c>
      <c r="E298" s="63">
        <v>2016</v>
      </c>
      <c r="F298" s="76" t="s">
        <v>220</v>
      </c>
      <c r="G298" s="124">
        <v>4521</v>
      </c>
      <c r="H298" s="124">
        <v>4521</v>
      </c>
      <c r="I298" s="31"/>
      <c r="J298" s="31"/>
      <c r="K298" s="31"/>
      <c r="L298" s="31"/>
      <c r="M298" s="72">
        <f>N298</f>
        <v>4100</v>
      </c>
      <c r="N298" s="26">
        <v>4100</v>
      </c>
      <c r="O298" s="26">
        <f>P298</f>
        <v>3000</v>
      </c>
      <c r="P298" s="60">
        <v>3000</v>
      </c>
      <c r="Q298" s="26"/>
      <c r="R298" s="26"/>
      <c r="S298" s="146"/>
      <c r="T298" s="19"/>
      <c r="U298" s="19"/>
      <c r="V298" s="19"/>
    </row>
    <row r="299" spans="1:22" ht="115.5">
      <c r="A299" s="137">
        <v>7</v>
      </c>
      <c r="B299" s="3" t="s">
        <v>1697</v>
      </c>
      <c r="C299" s="1" t="s">
        <v>866</v>
      </c>
      <c r="D299" s="1" t="s">
        <v>1122</v>
      </c>
      <c r="E299" s="63">
        <v>2016</v>
      </c>
      <c r="F299" s="76" t="s">
        <v>221</v>
      </c>
      <c r="G299" s="124">
        <v>4991</v>
      </c>
      <c r="H299" s="124">
        <v>4991</v>
      </c>
      <c r="I299" s="31"/>
      <c r="J299" s="31"/>
      <c r="K299" s="31"/>
      <c r="L299" s="31"/>
      <c r="M299" s="72">
        <f>N299</f>
        <v>4530</v>
      </c>
      <c r="N299" s="26">
        <v>4530</v>
      </c>
      <c r="O299" s="26">
        <f>P299</f>
        <v>3750</v>
      </c>
      <c r="P299" s="60">
        <v>3750</v>
      </c>
      <c r="Q299" s="26"/>
      <c r="R299" s="26"/>
      <c r="S299" s="146"/>
      <c r="T299" s="19"/>
      <c r="U299" s="19"/>
      <c r="V299" s="19"/>
    </row>
    <row r="300" spans="1:22" ht="58.5" customHeight="1">
      <c r="A300" s="137">
        <v>8</v>
      </c>
      <c r="B300" s="3" t="s">
        <v>1698</v>
      </c>
      <c r="C300" s="1" t="s">
        <v>1123</v>
      </c>
      <c r="D300" s="1" t="s">
        <v>1124</v>
      </c>
      <c r="E300" s="63">
        <v>2016</v>
      </c>
      <c r="F300" s="76" t="s">
        <v>222</v>
      </c>
      <c r="G300" s="124">
        <v>3502</v>
      </c>
      <c r="H300" s="124">
        <v>3502</v>
      </c>
      <c r="I300" s="31"/>
      <c r="J300" s="31"/>
      <c r="K300" s="31"/>
      <c r="L300" s="31"/>
      <c r="M300" s="72">
        <f>N300</f>
        <v>2810</v>
      </c>
      <c r="N300" s="26">
        <v>2810</v>
      </c>
      <c r="O300" s="26">
        <f>P300</f>
        <v>2730</v>
      </c>
      <c r="P300" s="60">
        <v>2730</v>
      </c>
      <c r="Q300" s="26"/>
      <c r="R300" s="26"/>
      <c r="S300" s="146"/>
      <c r="T300" s="19"/>
      <c r="U300" s="19"/>
      <c r="V300" s="19"/>
    </row>
    <row r="301" spans="1:22" ht="131.25" customHeight="1">
      <c r="A301" s="137">
        <v>9</v>
      </c>
      <c r="B301" s="3" t="s">
        <v>1699</v>
      </c>
      <c r="C301" s="1" t="s">
        <v>1125</v>
      </c>
      <c r="D301" s="7" t="s">
        <v>1126</v>
      </c>
      <c r="E301" s="63" t="s">
        <v>599</v>
      </c>
      <c r="F301" s="76" t="s">
        <v>223</v>
      </c>
      <c r="G301" s="124">
        <v>6692</v>
      </c>
      <c r="H301" s="124">
        <v>6692</v>
      </c>
      <c r="I301" s="31"/>
      <c r="J301" s="31"/>
      <c r="K301" s="31"/>
      <c r="L301" s="31"/>
      <c r="M301" s="72">
        <f>N301</f>
        <v>6370</v>
      </c>
      <c r="N301" s="26">
        <v>6370</v>
      </c>
      <c r="O301" s="26">
        <f>P301</f>
        <v>5800</v>
      </c>
      <c r="P301" s="60">
        <v>5800</v>
      </c>
      <c r="Q301" s="26"/>
      <c r="R301" s="26"/>
      <c r="S301" s="146"/>
      <c r="T301" s="19"/>
      <c r="U301" s="19"/>
      <c r="V301" s="19"/>
    </row>
    <row r="302" spans="1:22" ht="132" customHeight="1">
      <c r="A302" s="137">
        <v>10</v>
      </c>
      <c r="B302" s="3" t="s">
        <v>1700</v>
      </c>
      <c r="C302" s="1" t="s">
        <v>1059</v>
      </c>
      <c r="D302" s="7" t="s">
        <v>1127</v>
      </c>
      <c r="E302" s="63" t="s">
        <v>516</v>
      </c>
      <c r="F302" s="76" t="s">
        <v>224</v>
      </c>
      <c r="G302" s="122">
        <v>6489</v>
      </c>
      <c r="H302" s="122">
        <v>6489</v>
      </c>
      <c r="I302" s="31"/>
      <c r="J302" s="31"/>
      <c r="K302" s="31"/>
      <c r="L302" s="31"/>
      <c r="M302" s="72">
        <f>N302</f>
        <v>5150</v>
      </c>
      <c r="N302" s="26">
        <v>5150</v>
      </c>
      <c r="O302" s="26">
        <f>P302</f>
        <v>3350</v>
      </c>
      <c r="P302" s="32">
        <v>3350</v>
      </c>
      <c r="Q302" s="26"/>
      <c r="R302" s="26"/>
      <c r="S302" s="141" t="s">
        <v>998</v>
      </c>
      <c r="T302" s="19"/>
      <c r="U302" s="19"/>
      <c r="V302" s="19"/>
    </row>
    <row r="303" spans="1:22" ht="66" customHeight="1">
      <c r="A303" s="137">
        <v>11</v>
      </c>
      <c r="B303" s="5" t="s">
        <v>986</v>
      </c>
      <c r="C303" s="219" t="s">
        <v>867</v>
      </c>
      <c r="D303" s="219" t="s">
        <v>1128</v>
      </c>
      <c r="E303" s="63" t="s">
        <v>506</v>
      </c>
      <c r="F303" s="1" t="s">
        <v>996</v>
      </c>
      <c r="G303" s="26">
        <v>5026</v>
      </c>
      <c r="H303" s="26">
        <v>5026</v>
      </c>
      <c r="I303" s="31"/>
      <c r="J303" s="31"/>
      <c r="K303" s="31"/>
      <c r="L303" s="31"/>
      <c r="M303" s="72">
        <f>N303</f>
        <v>4550</v>
      </c>
      <c r="N303" s="26">
        <v>4550</v>
      </c>
      <c r="O303" s="32"/>
      <c r="P303" s="32"/>
      <c r="Q303" s="32"/>
      <c r="R303" s="32"/>
      <c r="S303" s="146"/>
      <c r="T303" s="19"/>
      <c r="U303" s="19"/>
      <c r="V303" s="19"/>
    </row>
    <row r="304" spans="1:22" ht="132" customHeight="1">
      <c r="A304" s="137">
        <v>12</v>
      </c>
      <c r="B304" s="3" t="s">
        <v>1006</v>
      </c>
      <c r="C304" s="1" t="s">
        <v>867</v>
      </c>
      <c r="D304" s="7" t="s">
        <v>997</v>
      </c>
      <c r="E304" s="63" t="s">
        <v>707</v>
      </c>
      <c r="F304" s="76"/>
      <c r="G304" s="122">
        <f>H304</f>
        <v>5056</v>
      </c>
      <c r="H304" s="122">
        <v>5056</v>
      </c>
      <c r="I304" s="31"/>
      <c r="J304" s="31"/>
      <c r="K304" s="31"/>
      <c r="L304" s="31"/>
      <c r="M304" s="72">
        <f>N304</f>
        <v>4500</v>
      </c>
      <c r="N304" s="26">
        <v>4500</v>
      </c>
      <c r="O304" s="26"/>
      <c r="P304" s="32"/>
      <c r="Q304" s="26"/>
      <c r="R304" s="26"/>
      <c r="S304" s="146"/>
      <c r="T304" s="19"/>
      <c r="U304" s="19"/>
      <c r="V304" s="19"/>
    </row>
    <row r="305" spans="1:22" ht="48" customHeight="1">
      <c r="A305" s="91" t="s">
        <v>425</v>
      </c>
      <c r="B305" s="92" t="s">
        <v>296</v>
      </c>
      <c r="C305" s="1"/>
      <c r="D305" s="7"/>
      <c r="E305" s="7"/>
      <c r="F305" s="1"/>
      <c r="G305" s="66"/>
      <c r="H305" s="66"/>
      <c r="I305" s="3"/>
      <c r="J305" s="31"/>
      <c r="K305" s="3"/>
      <c r="L305" s="31"/>
      <c r="M305" s="72"/>
      <c r="N305" s="72"/>
      <c r="O305" s="32"/>
      <c r="P305" s="3"/>
      <c r="Q305" s="32"/>
      <c r="R305" s="32"/>
      <c r="S305" s="146"/>
      <c r="T305" s="19"/>
      <c r="U305" s="19"/>
      <c r="V305" s="19"/>
    </row>
    <row r="306" spans="1:22" ht="95.25" customHeight="1">
      <c r="A306" s="137">
        <v>13</v>
      </c>
      <c r="B306" s="5" t="s">
        <v>1007</v>
      </c>
      <c r="C306" s="219" t="s">
        <v>866</v>
      </c>
      <c r="D306" s="219" t="s">
        <v>1129</v>
      </c>
      <c r="E306" s="219" t="s">
        <v>544</v>
      </c>
      <c r="F306" s="7"/>
      <c r="G306" s="26">
        <f>H306</f>
        <v>40889</v>
      </c>
      <c r="H306" s="26">
        <v>40889</v>
      </c>
      <c r="I306" s="31"/>
      <c r="J306" s="31"/>
      <c r="K306" s="31"/>
      <c r="L306" s="31"/>
      <c r="M306" s="72">
        <f>N306</f>
        <v>10320</v>
      </c>
      <c r="N306" s="26">
        <v>10320</v>
      </c>
      <c r="O306" s="32"/>
      <c r="P306" s="32"/>
      <c r="Q306" s="32"/>
      <c r="R306" s="32"/>
      <c r="S306" s="300"/>
      <c r="T306" s="19"/>
      <c r="U306" s="19"/>
      <c r="V306" s="19"/>
    </row>
    <row r="307" spans="1:19" s="288" customFormat="1" ht="48.75" customHeight="1">
      <c r="A307" s="276" t="s">
        <v>737</v>
      </c>
      <c r="B307" s="277" t="s">
        <v>1701</v>
      </c>
      <c r="C307" s="230"/>
      <c r="D307" s="278"/>
      <c r="E307" s="278"/>
      <c r="F307" s="278"/>
      <c r="G307" s="233">
        <f>G308+G314</f>
        <v>127088</v>
      </c>
      <c r="H307" s="233">
        <f>H308+H314</f>
        <v>127088</v>
      </c>
      <c r="I307" s="233">
        <f>I308+I314</f>
        <v>22000</v>
      </c>
      <c r="J307" s="233">
        <f>J308+J314</f>
        <v>22000</v>
      </c>
      <c r="K307" s="233">
        <f>K308+K314</f>
        <v>22000</v>
      </c>
      <c r="L307" s="233">
        <f>L308+L314</f>
        <v>22000</v>
      </c>
      <c r="M307" s="233">
        <f>M308+M314</f>
        <v>80000</v>
      </c>
      <c r="N307" s="233">
        <f>N308+N314</f>
        <v>80000</v>
      </c>
      <c r="O307" s="233">
        <f>O308+O314</f>
        <v>23600</v>
      </c>
      <c r="P307" s="233">
        <f>P308+P314</f>
        <v>23600</v>
      </c>
      <c r="Q307" s="233">
        <f>R307</f>
        <v>16000</v>
      </c>
      <c r="R307" s="233">
        <v>16000</v>
      </c>
      <c r="S307" s="336"/>
    </row>
    <row r="308" spans="1:19" s="22" customFormat="1" ht="67.5" customHeight="1">
      <c r="A308" s="136" t="s">
        <v>423</v>
      </c>
      <c r="B308" s="92" t="s">
        <v>424</v>
      </c>
      <c r="C308" s="93"/>
      <c r="D308" s="93"/>
      <c r="E308" s="93"/>
      <c r="F308" s="93"/>
      <c r="G308" s="94">
        <f>G309</f>
        <v>56426</v>
      </c>
      <c r="H308" s="94">
        <f>H309</f>
        <v>56426</v>
      </c>
      <c r="I308" s="94">
        <f>I309</f>
        <v>22000</v>
      </c>
      <c r="J308" s="94">
        <f>J309</f>
        <v>22000</v>
      </c>
      <c r="K308" s="94">
        <f>K309</f>
        <v>22000</v>
      </c>
      <c r="L308" s="94">
        <f>L309</f>
        <v>22000</v>
      </c>
      <c r="M308" s="94">
        <f>M309</f>
        <v>25250</v>
      </c>
      <c r="N308" s="94">
        <f>N309</f>
        <v>25250</v>
      </c>
      <c r="O308" s="94">
        <f>O309</f>
        <v>16600</v>
      </c>
      <c r="P308" s="94">
        <f>P309</f>
        <v>16600</v>
      </c>
      <c r="Q308" s="94"/>
      <c r="R308" s="94"/>
      <c r="S308" s="336"/>
    </row>
    <row r="309" spans="1:19" s="22" customFormat="1" ht="45" customHeight="1">
      <c r="A309" s="91" t="s">
        <v>425</v>
      </c>
      <c r="B309" s="92" t="s">
        <v>426</v>
      </c>
      <c r="C309" s="93"/>
      <c r="D309" s="93"/>
      <c r="E309" s="93"/>
      <c r="F309" s="93"/>
      <c r="G309" s="94">
        <f>SUM(G312:G313)</f>
        <v>56426</v>
      </c>
      <c r="H309" s="94">
        <f>SUM(H312:H313)</f>
        <v>56426</v>
      </c>
      <c r="I309" s="94">
        <f>SUM(I312:I313)</f>
        <v>22000</v>
      </c>
      <c r="J309" s="94">
        <f>SUM(J312:J313)</f>
        <v>22000</v>
      </c>
      <c r="K309" s="94">
        <f>SUM(K312:K313)</f>
        <v>22000</v>
      </c>
      <c r="L309" s="94">
        <f>SUM(L312:L313)</f>
        <v>22000</v>
      </c>
      <c r="M309" s="94">
        <f>SUM(M312:M313)</f>
        <v>25250</v>
      </c>
      <c r="N309" s="94">
        <f>SUM(N312:N313)</f>
        <v>25250</v>
      </c>
      <c r="O309" s="94">
        <f>SUM(O312:O313)</f>
        <v>16600</v>
      </c>
      <c r="P309" s="94">
        <f>SUM(P312:P313)</f>
        <v>16600</v>
      </c>
      <c r="Q309" s="94"/>
      <c r="R309" s="94"/>
      <c r="S309" s="336"/>
    </row>
    <row r="310" spans="1:19" s="23" customFormat="1" ht="27.75" customHeight="1">
      <c r="A310" s="91"/>
      <c r="B310" s="92" t="s">
        <v>427</v>
      </c>
      <c r="C310" s="96"/>
      <c r="D310" s="96"/>
      <c r="E310" s="96"/>
      <c r="F310" s="96"/>
      <c r="G310" s="97"/>
      <c r="H310" s="97"/>
      <c r="I310" s="97"/>
      <c r="J310" s="97"/>
      <c r="K310" s="97"/>
      <c r="L310" s="97"/>
      <c r="M310" s="97"/>
      <c r="N310" s="97"/>
      <c r="O310" s="97"/>
      <c r="P310" s="97"/>
      <c r="Q310" s="97"/>
      <c r="R310" s="97"/>
      <c r="S310" s="336"/>
    </row>
    <row r="311" spans="1:19" s="22" customFormat="1" ht="63.75" customHeight="1">
      <c r="A311" s="91"/>
      <c r="B311" s="98" t="s">
        <v>428</v>
      </c>
      <c r="C311" s="93"/>
      <c r="D311" s="93"/>
      <c r="E311" s="93"/>
      <c r="F311" s="93"/>
      <c r="G311" s="95"/>
      <c r="H311" s="95"/>
      <c r="I311" s="95"/>
      <c r="J311" s="95"/>
      <c r="K311" s="95"/>
      <c r="L311" s="95"/>
      <c r="M311" s="95"/>
      <c r="N311" s="95"/>
      <c r="O311" s="95"/>
      <c r="P311" s="95"/>
      <c r="Q311" s="95"/>
      <c r="R311" s="95"/>
      <c r="S311" s="336"/>
    </row>
    <row r="312" spans="1:19" s="24" customFormat="1" ht="84" customHeight="1">
      <c r="A312" s="145" t="s">
        <v>1607</v>
      </c>
      <c r="B312" s="6" t="s">
        <v>1702</v>
      </c>
      <c r="C312" s="1" t="s">
        <v>178</v>
      </c>
      <c r="D312" s="7" t="s">
        <v>1108</v>
      </c>
      <c r="E312" s="63" t="s">
        <v>479</v>
      </c>
      <c r="F312" s="76" t="s">
        <v>225</v>
      </c>
      <c r="G312" s="124">
        <v>14552</v>
      </c>
      <c r="H312" s="124">
        <v>14552</v>
      </c>
      <c r="I312" s="122">
        <v>7000</v>
      </c>
      <c r="J312" s="122">
        <v>7000</v>
      </c>
      <c r="K312" s="122">
        <v>7000</v>
      </c>
      <c r="L312" s="122">
        <v>7000</v>
      </c>
      <c r="M312" s="72">
        <v>5000</v>
      </c>
      <c r="N312" s="26">
        <f>M312</f>
        <v>5000</v>
      </c>
      <c r="O312" s="26">
        <v>4600</v>
      </c>
      <c r="P312" s="26">
        <v>4600</v>
      </c>
      <c r="Q312" s="26"/>
      <c r="R312" s="26"/>
      <c r="S312" s="336"/>
    </row>
    <row r="313" spans="1:22" ht="66" customHeight="1">
      <c r="A313" s="137">
        <v>2</v>
      </c>
      <c r="B313" s="6" t="s">
        <v>1703</v>
      </c>
      <c r="C313" s="1" t="s">
        <v>1060</v>
      </c>
      <c r="D313" s="7" t="s">
        <v>1109</v>
      </c>
      <c r="E313" s="63" t="s">
        <v>599</v>
      </c>
      <c r="F313" s="76" t="s">
        <v>226</v>
      </c>
      <c r="G313" s="124">
        <v>41874</v>
      </c>
      <c r="H313" s="124">
        <v>41874</v>
      </c>
      <c r="I313" s="122">
        <v>15000</v>
      </c>
      <c r="J313" s="122">
        <v>15000</v>
      </c>
      <c r="K313" s="122">
        <v>15000</v>
      </c>
      <c r="L313" s="122">
        <v>15000</v>
      </c>
      <c r="M313" s="72">
        <v>20250</v>
      </c>
      <c r="N313" s="32">
        <f>M313</f>
        <v>20250</v>
      </c>
      <c r="O313" s="32">
        <v>12000</v>
      </c>
      <c r="P313" s="32">
        <v>12000</v>
      </c>
      <c r="Q313" s="26"/>
      <c r="R313" s="26"/>
      <c r="S313" s="336"/>
      <c r="T313" s="19"/>
      <c r="U313" s="19"/>
      <c r="V313" s="19"/>
    </row>
    <row r="314" spans="1:19" s="22" customFormat="1" ht="45" customHeight="1">
      <c r="A314" s="136" t="s">
        <v>489</v>
      </c>
      <c r="B314" s="92" t="s">
        <v>490</v>
      </c>
      <c r="C314" s="93"/>
      <c r="D314" s="93"/>
      <c r="E314" s="93"/>
      <c r="F314" s="93"/>
      <c r="G314" s="94">
        <f>G315</f>
        <v>70662</v>
      </c>
      <c r="H314" s="94">
        <f>H315</f>
        <v>70662</v>
      </c>
      <c r="I314" s="94"/>
      <c r="J314" s="94"/>
      <c r="K314" s="94"/>
      <c r="L314" s="94"/>
      <c r="M314" s="94">
        <f>M315</f>
        <v>54750</v>
      </c>
      <c r="N314" s="94">
        <f>N315</f>
        <v>54750</v>
      </c>
      <c r="O314" s="94">
        <f>O315</f>
        <v>7000</v>
      </c>
      <c r="P314" s="94">
        <f>P315</f>
        <v>7000</v>
      </c>
      <c r="Q314" s="94"/>
      <c r="R314" s="94"/>
      <c r="S314" s="95"/>
    </row>
    <row r="315" spans="1:19" s="22" customFormat="1" ht="63" customHeight="1">
      <c r="A315" s="91" t="s">
        <v>735</v>
      </c>
      <c r="B315" s="92" t="s">
        <v>736</v>
      </c>
      <c r="C315" s="93"/>
      <c r="D315" s="93"/>
      <c r="E315" s="93"/>
      <c r="F315" s="93"/>
      <c r="G315" s="94">
        <f>SUM(G316:G323)</f>
        <v>70662</v>
      </c>
      <c r="H315" s="94">
        <f>SUM(H316:H323)</f>
        <v>70662</v>
      </c>
      <c r="I315" s="94"/>
      <c r="J315" s="94"/>
      <c r="K315" s="94"/>
      <c r="L315" s="94"/>
      <c r="M315" s="94">
        <f>SUM(M316:M323)</f>
        <v>54750</v>
      </c>
      <c r="N315" s="94">
        <f>SUM(N316:N323)</f>
        <v>54750</v>
      </c>
      <c r="O315" s="94">
        <f>SUM(O316:O323)</f>
        <v>7000</v>
      </c>
      <c r="P315" s="94">
        <f>SUM(P316:P323)</f>
        <v>7000</v>
      </c>
      <c r="Q315" s="94"/>
      <c r="R315" s="94"/>
      <c r="S315" s="95"/>
    </row>
    <row r="316" spans="1:22" ht="64.5" customHeight="1">
      <c r="A316" s="141">
        <v>3</v>
      </c>
      <c r="B316" s="6" t="s">
        <v>1704</v>
      </c>
      <c r="C316" s="1" t="s">
        <v>1110</v>
      </c>
      <c r="D316" s="63" t="s">
        <v>227</v>
      </c>
      <c r="E316" s="63" t="s">
        <v>516</v>
      </c>
      <c r="F316" s="76" t="s">
        <v>228</v>
      </c>
      <c r="G316" s="124">
        <v>5211</v>
      </c>
      <c r="H316" s="124">
        <v>5211</v>
      </c>
      <c r="I316" s="134"/>
      <c r="J316" s="134"/>
      <c r="K316" s="134"/>
      <c r="L316" s="134"/>
      <c r="M316" s="72">
        <v>4360</v>
      </c>
      <c r="N316" s="72">
        <v>4360</v>
      </c>
      <c r="O316" s="60">
        <v>3200</v>
      </c>
      <c r="P316" s="60">
        <v>3200</v>
      </c>
      <c r="Q316" s="26"/>
      <c r="R316" s="26"/>
      <c r="S316" s="135"/>
      <c r="T316" s="19"/>
      <c r="U316" s="19"/>
      <c r="V316" s="19"/>
    </row>
    <row r="317" spans="1:19" s="22" customFormat="1" ht="63.75" customHeight="1">
      <c r="A317" s="141">
        <v>4</v>
      </c>
      <c r="B317" s="6" t="s">
        <v>1705</v>
      </c>
      <c r="C317" s="1" t="s">
        <v>1111</v>
      </c>
      <c r="D317" s="63" t="s">
        <v>229</v>
      </c>
      <c r="E317" s="63" t="s">
        <v>599</v>
      </c>
      <c r="F317" s="76" t="s">
        <v>230</v>
      </c>
      <c r="G317" s="124">
        <v>5260</v>
      </c>
      <c r="H317" s="124">
        <v>5260</v>
      </c>
      <c r="I317" s="94"/>
      <c r="J317" s="94"/>
      <c r="K317" s="94"/>
      <c r="L317" s="94"/>
      <c r="M317" s="72">
        <v>4710</v>
      </c>
      <c r="N317" s="72">
        <v>4710</v>
      </c>
      <c r="O317" s="60">
        <v>3800</v>
      </c>
      <c r="P317" s="60">
        <v>3800</v>
      </c>
      <c r="Q317" s="26"/>
      <c r="R317" s="26"/>
      <c r="S317" s="95"/>
    </row>
    <row r="318" spans="1:19" s="23" customFormat="1" ht="63.75" customHeight="1">
      <c r="A318" s="141">
        <v>5</v>
      </c>
      <c r="B318" s="169" t="s">
        <v>1706</v>
      </c>
      <c r="C318" s="1" t="s">
        <v>1112</v>
      </c>
      <c r="D318" s="7"/>
      <c r="E318" s="7" t="s">
        <v>511</v>
      </c>
      <c r="F318" s="1" t="s">
        <v>231</v>
      </c>
      <c r="G318" s="66">
        <v>995</v>
      </c>
      <c r="H318" s="66">
        <v>995</v>
      </c>
      <c r="I318" s="97"/>
      <c r="J318" s="97"/>
      <c r="K318" s="97"/>
      <c r="L318" s="97"/>
      <c r="M318" s="72">
        <v>900</v>
      </c>
      <c r="N318" s="72">
        <v>900</v>
      </c>
      <c r="O318" s="97"/>
      <c r="P318" s="97"/>
      <c r="Q318" s="72"/>
      <c r="R318" s="72"/>
      <c r="S318" s="97"/>
    </row>
    <row r="319" spans="1:19" s="22" customFormat="1" ht="63" customHeight="1">
      <c r="A319" s="141">
        <v>6</v>
      </c>
      <c r="B319" s="169" t="s">
        <v>1707</v>
      </c>
      <c r="C319" s="1" t="s">
        <v>1110</v>
      </c>
      <c r="D319" s="158" t="s">
        <v>1113</v>
      </c>
      <c r="E319" s="7" t="s">
        <v>506</v>
      </c>
      <c r="F319" s="1" t="s">
        <v>232</v>
      </c>
      <c r="G319" s="66">
        <v>20735</v>
      </c>
      <c r="H319" s="66">
        <v>20735</v>
      </c>
      <c r="I319" s="95"/>
      <c r="J319" s="95"/>
      <c r="K319" s="95"/>
      <c r="L319" s="95"/>
      <c r="M319" s="72">
        <v>18000</v>
      </c>
      <c r="N319" s="72">
        <v>18000</v>
      </c>
      <c r="O319" s="95"/>
      <c r="P319" s="95"/>
      <c r="Q319" s="26"/>
      <c r="R319" s="26"/>
      <c r="S319" s="95"/>
    </row>
    <row r="320" spans="1:22" ht="66">
      <c r="A320" s="141">
        <v>7</v>
      </c>
      <c r="B320" s="6" t="s">
        <v>1708</v>
      </c>
      <c r="C320" s="1" t="s">
        <v>1114</v>
      </c>
      <c r="D320" s="7" t="s">
        <v>233</v>
      </c>
      <c r="E320" s="7" t="s">
        <v>494</v>
      </c>
      <c r="F320" s="1" t="s">
        <v>234</v>
      </c>
      <c r="G320" s="66">
        <v>5132</v>
      </c>
      <c r="H320" s="66">
        <v>5132</v>
      </c>
      <c r="I320" s="3"/>
      <c r="J320" s="31"/>
      <c r="K320" s="3"/>
      <c r="L320" s="31"/>
      <c r="M320" s="72">
        <v>4500</v>
      </c>
      <c r="N320" s="72">
        <v>4500</v>
      </c>
      <c r="O320" s="32"/>
      <c r="P320" s="3"/>
      <c r="Q320" s="32"/>
      <c r="R320" s="32"/>
      <c r="S320" s="146"/>
      <c r="T320" s="19"/>
      <c r="U320" s="19"/>
      <c r="V320" s="19"/>
    </row>
    <row r="321" spans="1:22" ht="63.75" customHeight="1">
      <c r="A321" s="141">
        <v>8</v>
      </c>
      <c r="B321" s="169" t="s">
        <v>1709</v>
      </c>
      <c r="C321" s="1" t="s">
        <v>1115</v>
      </c>
      <c r="D321" s="7" t="s">
        <v>1116</v>
      </c>
      <c r="E321" s="7" t="s">
        <v>494</v>
      </c>
      <c r="F321" s="1" t="s">
        <v>1117</v>
      </c>
      <c r="G321" s="66">
        <v>14961</v>
      </c>
      <c r="H321" s="66">
        <v>14961</v>
      </c>
      <c r="I321" s="3"/>
      <c r="J321" s="31"/>
      <c r="K321" s="3"/>
      <c r="L321" s="31"/>
      <c r="M321" s="72">
        <v>12500</v>
      </c>
      <c r="N321" s="72">
        <v>12500</v>
      </c>
      <c r="O321" s="32"/>
      <c r="P321" s="3"/>
      <c r="Q321" s="32"/>
      <c r="R321" s="32"/>
      <c r="S321" s="146"/>
      <c r="T321" s="19"/>
      <c r="U321" s="19"/>
      <c r="V321" s="19"/>
    </row>
    <row r="322" spans="1:22" ht="48" customHeight="1">
      <c r="A322" s="91" t="s">
        <v>425</v>
      </c>
      <c r="B322" s="92" t="s">
        <v>296</v>
      </c>
      <c r="C322" s="1"/>
      <c r="D322" s="7"/>
      <c r="E322" s="7"/>
      <c r="F322" s="1"/>
      <c r="G322" s="66"/>
      <c r="H322" s="66"/>
      <c r="I322" s="3"/>
      <c r="J322" s="31"/>
      <c r="K322" s="3"/>
      <c r="L322" s="31"/>
      <c r="M322" s="72"/>
      <c r="N322" s="72"/>
      <c r="O322" s="32"/>
      <c r="P322" s="3"/>
      <c r="Q322" s="32"/>
      <c r="R322" s="32"/>
      <c r="S322" s="146"/>
      <c r="T322" s="19"/>
      <c r="U322" s="19"/>
      <c r="V322" s="19"/>
    </row>
    <row r="323" spans="1:22" ht="63" customHeight="1">
      <c r="A323" s="137">
        <v>9</v>
      </c>
      <c r="B323" s="169" t="s">
        <v>1710</v>
      </c>
      <c r="C323" s="1" t="s">
        <v>1118</v>
      </c>
      <c r="D323" s="7" t="s">
        <v>235</v>
      </c>
      <c r="E323" s="7" t="s">
        <v>541</v>
      </c>
      <c r="F323" s="1"/>
      <c r="G323" s="66">
        <v>18368</v>
      </c>
      <c r="H323" s="66">
        <v>18368</v>
      </c>
      <c r="I323" s="3"/>
      <c r="J323" s="31"/>
      <c r="K323" s="3"/>
      <c r="L323" s="31"/>
      <c r="M323" s="72">
        <v>9780</v>
      </c>
      <c r="N323" s="72">
        <v>9780</v>
      </c>
      <c r="O323" s="32"/>
      <c r="P323" s="3"/>
      <c r="Q323" s="32"/>
      <c r="R323" s="32"/>
      <c r="S323" s="146"/>
      <c r="T323" s="19"/>
      <c r="U323" s="19"/>
      <c r="V323" s="19"/>
    </row>
    <row r="324" spans="1:19" s="281" customFormat="1" ht="34.5" customHeight="1">
      <c r="A324" s="276" t="s">
        <v>798</v>
      </c>
      <c r="B324" s="277" t="s">
        <v>1666</v>
      </c>
      <c r="C324" s="230"/>
      <c r="D324" s="278"/>
      <c r="E324" s="278"/>
      <c r="F324" s="278"/>
      <c r="G324" s="279">
        <f>G325</f>
        <v>92159</v>
      </c>
      <c r="H324" s="279">
        <f>H325</f>
        <v>92159</v>
      </c>
      <c r="I324" s="293"/>
      <c r="J324" s="292"/>
      <c r="K324" s="293"/>
      <c r="L324" s="292"/>
      <c r="M324" s="279">
        <f>M325</f>
        <v>80000</v>
      </c>
      <c r="N324" s="279">
        <f>N325</f>
        <v>80000</v>
      </c>
      <c r="O324" s="279">
        <f>O325</f>
        <v>19300</v>
      </c>
      <c r="P324" s="279">
        <f>P325</f>
        <v>19300</v>
      </c>
      <c r="Q324" s="279">
        <f>R324</f>
        <v>16000</v>
      </c>
      <c r="R324" s="279">
        <v>16000</v>
      </c>
      <c r="S324" s="232"/>
    </row>
    <row r="325" spans="1:19" s="22" customFormat="1" ht="51" customHeight="1">
      <c r="A325" s="136" t="s">
        <v>489</v>
      </c>
      <c r="B325" s="92" t="s">
        <v>490</v>
      </c>
      <c r="C325" s="93"/>
      <c r="D325" s="93"/>
      <c r="E325" s="93"/>
      <c r="F325" s="93"/>
      <c r="G325" s="94">
        <f>G326</f>
        <v>92159</v>
      </c>
      <c r="H325" s="94">
        <f>H326</f>
        <v>92159</v>
      </c>
      <c r="I325" s="94"/>
      <c r="J325" s="94"/>
      <c r="K325" s="94"/>
      <c r="L325" s="94"/>
      <c r="M325" s="94">
        <f>M326</f>
        <v>80000</v>
      </c>
      <c r="N325" s="94">
        <f>N326</f>
        <v>80000</v>
      </c>
      <c r="O325" s="94">
        <f>O326</f>
        <v>19300</v>
      </c>
      <c r="P325" s="94">
        <f>P326</f>
        <v>19300</v>
      </c>
      <c r="Q325" s="94"/>
      <c r="R325" s="94"/>
      <c r="S325" s="95"/>
    </row>
    <row r="326" spans="1:19" s="22" customFormat="1" ht="60" customHeight="1">
      <c r="A326" s="91" t="s">
        <v>735</v>
      </c>
      <c r="B326" s="92" t="s">
        <v>736</v>
      </c>
      <c r="C326" s="93"/>
      <c r="D326" s="93"/>
      <c r="E326" s="93"/>
      <c r="F326" s="93"/>
      <c r="G326" s="94">
        <f>SUM(G327:G335)</f>
        <v>92159</v>
      </c>
      <c r="H326" s="94">
        <f>SUM(H327:H335)</f>
        <v>92159</v>
      </c>
      <c r="I326" s="94"/>
      <c r="J326" s="94"/>
      <c r="K326" s="94"/>
      <c r="L326" s="94"/>
      <c r="M326" s="94">
        <f>SUM(M327:M335)</f>
        <v>80000</v>
      </c>
      <c r="N326" s="94">
        <f>SUM(N327:N335)</f>
        <v>80000</v>
      </c>
      <c r="O326" s="94">
        <f>SUM(O327:O335)</f>
        <v>19300</v>
      </c>
      <c r="P326" s="94">
        <f>SUM(P327:P335)</f>
        <v>19300</v>
      </c>
      <c r="Q326" s="94"/>
      <c r="R326" s="94"/>
      <c r="S326" s="95"/>
    </row>
    <row r="327" spans="1:22" ht="42.75" customHeight="1">
      <c r="A327" s="137">
        <v>1</v>
      </c>
      <c r="B327" s="3" t="s">
        <v>1691</v>
      </c>
      <c r="C327" s="1"/>
      <c r="D327" s="7"/>
      <c r="E327" s="7"/>
      <c r="F327" s="7"/>
      <c r="G327" s="72"/>
      <c r="H327" s="2"/>
      <c r="I327" s="3"/>
      <c r="J327" s="31"/>
      <c r="K327" s="3"/>
      <c r="L327" s="31"/>
      <c r="M327" s="4">
        <f>N327</f>
        <v>800</v>
      </c>
      <c r="N327" s="72">
        <v>800</v>
      </c>
      <c r="O327" s="60">
        <v>800</v>
      </c>
      <c r="P327" s="32">
        <f>O327</f>
        <v>800</v>
      </c>
      <c r="Q327" s="32"/>
      <c r="R327" s="32"/>
      <c r="S327" s="146"/>
      <c r="T327" s="19"/>
      <c r="U327" s="19"/>
      <c r="V327" s="19"/>
    </row>
    <row r="328" spans="1:22" ht="76.5" customHeight="1">
      <c r="A328" s="137">
        <v>2</v>
      </c>
      <c r="B328" s="3" t="s">
        <v>1711</v>
      </c>
      <c r="C328" s="1" t="s">
        <v>1777</v>
      </c>
      <c r="D328" s="158" t="s">
        <v>236</v>
      </c>
      <c r="E328" s="63" t="s">
        <v>516</v>
      </c>
      <c r="F328" s="76" t="s">
        <v>237</v>
      </c>
      <c r="G328" s="122">
        <v>7116</v>
      </c>
      <c r="H328" s="122">
        <v>7116</v>
      </c>
      <c r="I328" s="3"/>
      <c r="J328" s="31"/>
      <c r="K328" s="3"/>
      <c r="L328" s="31"/>
      <c r="M328" s="4">
        <f>N328</f>
        <v>6300</v>
      </c>
      <c r="N328" s="72">
        <v>6300</v>
      </c>
      <c r="O328" s="60">
        <v>5000</v>
      </c>
      <c r="P328" s="32">
        <f>O328</f>
        <v>5000</v>
      </c>
      <c r="Q328" s="32"/>
      <c r="R328" s="32"/>
      <c r="S328" s="146"/>
      <c r="T328" s="19"/>
      <c r="U328" s="19"/>
      <c r="V328" s="19"/>
    </row>
    <row r="329" spans="1:22" ht="49.5">
      <c r="A329" s="137">
        <v>3</v>
      </c>
      <c r="B329" s="3" t="s">
        <v>1712</v>
      </c>
      <c r="C329" s="1" t="s">
        <v>1778</v>
      </c>
      <c r="D329" s="186" t="s">
        <v>238</v>
      </c>
      <c r="E329" s="63" t="s">
        <v>516</v>
      </c>
      <c r="F329" s="76" t="s">
        <v>239</v>
      </c>
      <c r="G329" s="122">
        <v>23231</v>
      </c>
      <c r="H329" s="122">
        <v>23231</v>
      </c>
      <c r="I329" s="3"/>
      <c r="J329" s="31"/>
      <c r="K329" s="3"/>
      <c r="L329" s="31"/>
      <c r="M329" s="4">
        <f>N329</f>
        <v>21000</v>
      </c>
      <c r="N329" s="72">
        <v>21000</v>
      </c>
      <c r="O329" s="60">
        <v>6000</v>
      </c>
      <c r="P329" s="32">
        <f>O329</f>
        <v>6000</v>
      </c>
      <c r="Q329" s="32"/>
      <c r="R329" s="32"/>
      <c r="S329" s="146"/>
      <c r="T329" s="19"/>
      <c r="U329" s="19"/>
      <c r="V329" s="19"/>
    </row>
    <row r="330" spans="1:22" ht="66" customHeight="1">
      <c r="A330" s="137">
        <v>4</v>
      </c>
      <c r="B330" s="3" t="s">
        <v>1713</v>
      </c>
      <c r="C330" s="1" t="s">
        <v>1104</v>
      </c>
      <c r="D330" s="158" t="s">
        <v>240</v>
      </c>
      <c r="E330" s="63" t="s">
        <v>516</v>
      </c>
      <c r="F330" s="76" t="s">
        <v>241</v>
      </c>
      <c r="G330" s="122">
        <v>14874</v>
      </c>
      <c r="H330" s="122">
        <v>14874</v>
      </c>
      <c r="I330" s="3"/>
      <c r="J330" s="31"/>
      <c r="K330" s="3"/>
      <c r="L330" s="31"/>
      <c r="M330" s="4">
        <f>N330</f>
        <v>12400</v>
      </c>
      <c r="N330" s="72">
        <v>12400</v>
      </c>
      <c r="O330" s="60">
        <v>7500</v>
      </c>
      <c r="P330" s="32">
        <f>O330</f>
        <v>7500</v>
      </c>
      <c r="Q330" s="32"/>
      <c r="R330" s="32"/>
      <c r="S330" s="146"/>
      <c r="T330" s="19"/>
      <c r="U330" s="19"/>
      <c r="V330" s="19"/>
    </row>
    <row r="331" spans="1:22" ht="172.5" customHeight="1">
      <c r="A331" s="137">
        <v>5</v>
      </c>
      <c r="B331" s="167" t="s">
        <v>1714</v>
      </c>
      <c r="C331" s="1" t="s">
        <v>1105</v>
      </c>
      <c r="D331" s="158" t="s">
        <v>242</v>
      </c>
      <c r="E331" s="7" t="s">
        <v>797</v>
      </c>
      <c r="F331" s="7"/>
      <c r="G331" s="72">
        <v>10801</v>
      </c>
      <c r="H331" s="72">
        <v>10801</v>
      </c>
      <c r="I331" s="3"/>
      <c r="J331" s="31"/>
      <c r="K331" s="3"/>
      <c r="L331" s="31"/>
      <c r="M331" s="72">
        <v>9700</v>
      </c>
      <c r="N331" s="72">
        <v>9700</v>
      </c>
      <c r="O331" s="60"/>
      <c r="P331" s="60"/>
      <c r="Q331" s="32"/>
      <c r="R331" s="32"/>
      <c r="S331" s="146"/>
      <c r="T331" s="19"/>
      <c r="U331" s="19"/>
      <c r="V331" s="19"/>
    </row>
    <row r="332" spans="1:22" ht="150" customHeight="1">
      <c r="A332" s="137">
        <v>6</v>
      </c>
      <c r="B332" s="167" t="s">
        <v>1715</v>
      </c>
      <c r="C332" s="1" t="s">
        <v>1104</v>
      </c>
      <c r="D332" s="158" t="s">
        <v>243</v>
      </c>
      <c r="E332" s="7" t="s">
        <v>797</v>
      </c>
      <c r="F332" s="7"/>
      <c r="G332" s="72">
        <v>9377</v>
      </c>
      <c r="H332" s="72">
        <v>9377</v>
      </c>
      <c r="I332" s="3"/>
      <c r="J332" s="31"/>
      <c r="K332" s="3"/>
      <c r="L332" s="31"/>
      <c r="M332" s="72">
        <f>N332</f>
        <v>8000</v>
      </c>
      <c r="N332" s="72">
        <v>8000</v>
      </c>
      <c r="O332" s="60"/>
      <c r="P332" s="60"/>
      <c r="Q332" s="32"/>
      <c r="R332" s="32"/>
      <c r="S332" s="146"/>
      <c r="T332" s="19"/>
      <c r="U332" s="19"/>
      <c r="V332" s="19"/>
    </row>
    <row r="333" spans="1:22" ht="33">
      <c r="A333" s="137">
        <v>7</v>
      </c>
      <c r="B333" s="167" t="s">
        <v>1716</v>
      </c>
      <c r="C333" s="1" t="s">
        <v>1105</v>
      </c>
      <c r="D333" s="158" t="s">
        <v>244</v>
      </c>
      <c r="E333" s="7" t="s">
        <v>707</v>
      </c>
      <c r="F333" s="7"/>
      <c r="G333" s="130">
        <v>12760</v>
      </c>
      <c r="H333" s="130">
        <v>12760</v>
      </c>
      <c r="I333" s="3"/>
      <c r="J333" s="31"/>
      <c r="K333" s="3"/>
      <c r="L333" s="31"/>
      <c r="M333" s="72">
        <v>9200</v>
      </c>
      <c r="N333" s="72">
        <v>9200</v>
      </c>
      <c r="O333" s="60"/>
      <c r="P333" s="60"/>
      <c r="Q333" s="32"/>
      <c r="R333" s="32"/>
      <c r="S333" s="146"/>
      <c r="T333" s="19"/>
      <c r="U333" s="19"/>
      <c r="V333" s="19"/>
    </row>
    <row r="334" spans="1:22" ht="61.5" customHeight="1">
      <c r="A334" s="137">
        <v>8</v>
      </c>
      <c r="B334" s="167" t="s">
        <v>1002</v>
      </c>
      <c r="C334" s="1" t="s">
        <v>1107</v>
      </c>
      <c r="D334" s="158" t="s">
        <v>245</v>
      </c>
      <c r="E334" s="7" t="s">
        <v>707</v>
      </c>
      <c r="F334" s="7"/>
      <c r="G334" s="130">
        <v>10000</v>
      </c>
      <c r="H334" s="130">
        <v>10000</v>
      </c>
      <c r="I334" s="3"/>
      <c r="J334" s="31"/>
      <c r="K334" s="3"/>
      <c r="L334" s="31"/>
      <c r="M334" s="72">
        <v>9000</v>
      </c>
      <c r="N334" s="72">
        <v>9000</v>
      </c>
      <c r="O334" s="60"/>
      <c r="P334" s="60"/>
      <c r="Q334" s="32"/>
      <c r="R334" s="32"/>
      <c r="S334" s="146"/>
      <c r="T334" s="19"/>
      <c r="U334" s="19"/>
      <c r="V334" s="19"/>
    </row>
    <row r="335" spans="1:22" ht="45" customHeight="1">
      <c r="A335" s="137">
        <v>9</v>
      </c>
      <c r="B335" s="167" t="s">
        <v>1717</v>
      </c>
      <c r="C335" s="1" t="s">
        <v>1106</v>
      </c>
      <c r="D335" s="158" t="s">
        <v>246</v>
      </c>
      <c r="E335" s="7" t="s">
        <v>707</v>
      </c>
      <c r="F335" s="7"/>
      <c r="G335" s="130">
        <v>4000</v>
      </c>
      <c r="H335" s="130">
        <v>4000</v>
      </c>
      <c r="I335" s="3"/>
      <c r="J335" s="31"/>
      <c r="K335" s="3"/>
      <c r="L335" s="31"/>
      <c r="M335" s="72">
        <v>3600</v>
      </c>
      <c r="N335" s="72">
        <v>3600</v>
      </c>
      <c r="O335" s="60"/>
      <c r="P335" s="60"/>
      <c r="Q335" s="32"/>
      <c r="R335" s="32"/>
      <c r="S335" s="146"/>
      <c r="T335" s="19"/>
      <c r="U335" s="19"/>
      <c r="V335" s="19"/>
    </row>
    <row r="336" spans="1:19" s="281" customFormat="1" ht="24.75" customHeight="1">
      <c r="A336" s="276" t="s">
        <v>845</v>
      </c>
      <c r="B336" s="277" t="s">
        <v>1668</v>
      </c>
      <c r="C336" s="230"/>
      <c r="D336" s="278"/>
      <c r="E336" s="278"/>
      <c r="F336" s="278"/>
      <c r="G336" s="279">
        <f>G337+G344</f>
        <v>169201</v>
      </c>
      <c r="H336" s="279">
        <f>H337+H344</f>
        <v>169201</v>
      </c>
      <c r="I336" s="279">
        <f>I337+I344</f>
        <v>18500</v>
      </c>
      <c r="J336" s="279">
        <f>J337+J344</f>
        <v>18500</v>
      </c>
      <c r="K336" s="279">
        <f>K337+K344</f>
        <v>18500</v>
      </c>
      <c r="L336" s="279">
        <f>L337+L344</f>
        <v>18500</v>
      </c>
      <c r="M336" s="279">
        <f>M337+M344</f>
        <v>80000</v>
      </c>
      <c r="N336" s="279">
        <f>N337+N344</f>
        <v>80000</v>
      </c>
      <c r="O336" s="279">
        <f>O337+O344</f>
        <v>40270</v>
      </c>
      <c r="P336" s="279">
        <f>P337+P344</f>
        <v>40270</v>
      </c>
      <c r="Q336" s="279">
        <f>R336</f>
        <v>16000</v>
      </c>
      <c r="R336" s="279">
        <v>16000</v>
      </c>
      <c r="S336" s="232"/>
    </row>
    <row r="337" spans="1:19" s="22" customFormat="1" ht="61.5" customHeight="1">
      <c r="A337" s="136" t="s">
        <v>423</v>
      </c>
      <c r="B337" s="92" t="s">
        <v>424</v>
      </c>
      <c r="C337" s="93"/>
      <c r="D337" s="93"/>
      <c r="E337" s="93"/>
      <c r="F337" s="93"/>
      <c r="G337" s="94">
        <f>G338</f>
        <v>51169</v>
      </c>
      <c r="H337" s="94">
        <f>H338</f>
        <v>51169</v>
      </c>
      <c r="I337" s="94">
        <f>I338</f>
        <v>18500</v>
      </c>
      <c r="J337" s="94">
        <f>J338</f>
        <v>18500</v>
      </c>
      <c r="K337" s="94">
        <f>K338</f>
        <v>18500</v>
      </c>
      <c r="L337" s="94">
        <f>L338</f>
        <v>18500</v>
      </c>
      <c r="M337" s="94">
        <f>M338</f>
        <v>17010</v>
      </c>
      <c r="N337" s="94">
        <f>N338</f>
        <v>17010</v>
      </c>
      <c r="O337" s="94">
        <f>O338</f>
        <v>13910</v>
      </c>
      <c r="P337" s="94">
        <f>P338</f>
        <v>13910</v>
      </c>
      <c r="Q337" s="94"/>
      <c r="R337" s="94"/>
      <c r="S337" s="146"/>
    </row>
    <row r="338" spans="1:19" s="22" customFormat="1" ht="45" customHeight="1">
      <c r="A338" s="91" t="s">
        <v>425</v>
      </c>
      <c r="B338" s="92" t="s">
        <v>426</v>
      </c>
      <c r="C338" s="93"/>
      <c r="D338" s="93"/>
      <c r="E338" s="93"/>
      <c r="F338" s="93"/>
      <c r="G338" s="94">
        <f>SUM(G341:G343)</f>
        <v>51169</v>
      </c>
      <c r="H338" s="94">
        <f>SUM(H341:H343)</f>
        <v>51169</v>
      </c>
      <c r="I338" s="94">
        <f>SUM(I341:I343)</f>
        <v>18500</v>
      </c>
      <c r="J338" s="94">
        <f>SUM(J341:J343)</f>
        <v>18500</v>
      </c>
      <c r="K338" s="94">
        <f>SUM(K341:K343)</f>
        <v>18500</v>
      </c>
      <c r="L338" s="94">
        <f>SUM(L341:L343)</f>
        <v>18500</v>
      </c>
      <c r="M338" s="94">
        <f>SUM(M341:M343)</f>
        <v>17010</v>
      </c>
      <c r="N338" s="94">
        <f>SUM(N341:N343)</f>
        <v>17010</v>
      </c>
      <c r="O338" s="94">
        <f>SUM(O341:O343)</f>
        <v>13910</v>
      </c>
      <c r="P338" s="94">
        <f>SUM(P341:P343)</f>
        <v>13910</v>
      </c>
      <c r="Q338" s="94"/>
      <c r="R338" s="94"/>
      <c r="S338" s="146"/>
    </row>
    <row r="339" spans="1:19" s="23" customFormat="1" ht="29.25" customHeight="1">
      <c r="A339" s="91"/>
      <c r="B339" s="92" t="s">
        <v>427</v>
      </c>
      <c r="C339" s="96"/>
      <c r="D339" s="96"/>
      <c r="E339" s="96"/>
      <c r="F339" s="96"/>
      <c r="G339" s="97"/>
      <c r="H339" s="97"/>
      <c r="I339" s="97"/>
      <c r="J339" s="97"/>
      <c r="K339" s="97"/>
      <c r="L339" s="97"/>
      <c r="M339" s="97"/>
      <c r="N339" s="97"/>
      <c r="O339" s="97"/>
      <c r="P339" s="97"/>
      <c r="Q339" s="97"/>
      <c r="R339" s="97"/>
      <c r="S339" s="146"/>
    </row>
    <row r="340" spans="1:19" s="22" customFormat="1" ht="62.25" customHeight="1">
      <c r="A340" s="91"/>
      <c r="B340" s="98" t="s">
        <v>428</v>
      </c>
      <c r="C340" s="93"/>
      <c r="D340" s="93"/>
      <c r="E340" s="93"/>
      <c r="F340" s="93"/>
      <c r="G340" s="95"/>
      <c r="H340" s="95"/>
      <c r="I340" s="95"/>
      <c r="J340" s="95"/>
      <c r="K340" s="95"/>
      <c r="L340" s="95"/>
      <c r="M340" s="95"/>
      <c r="N340" s="95"/>
      <c r="O340" s="95"/>
      <c r="P340" s="95"/>
      <c r="Q340" s="95"/>
      <c r="R340" s="95"/>
      <c r="S340" s="146"/>
    </row>
    <row r="341" spans="1:22" ht="42" customHeight="1">
      <c r="A341" s="137">
        <v>1</v>
      </c>
      <c r="B341" s="3" t="s">
        <v>1691</v>
      </c>
      <c r="C341" s="1"/>
      <c r="D341" s="7"/>
      <c r="E341" s="7"/>
      <c r="F341" s="7"/>
      <c r="G341" s="72"/>
      <c r="H341" s="72"/>
      <c r="I341" s="3"/>
      <c r="J341" s="31"/>
      <c r="K341" s="3"/>
      <c r="L341" s="31"/>
      <c r="M341" s="72">
        <v>810</v>
      </c>
      <c r="N341" s="72">
        <v>810</v>
      </c>
      <c r="O341" s="32">
        <v>810</v>
      </c>
      <c r="P341" s="32">
        <v>810</v>
      </c>
      <c r="Q341" s="32"/>
      <c r="R341" s="32"/>
      <c r="S341" s="73"/>
      <c r="T341" s="19"/>
      <c r="U341" s="19"/>
      <c r="V341" s="19"/>
    </row>
    <row r="342" spans="1:22" ht="57.75" customHeight="1">
      <c r="A342" s="137">
        <v>2</v>
      </c>
      <c r="B342" s="44" t="s">
        <v>1718</v>
      </c>
      <c r="C342" s="1" t="s">
        <v>170</v>
      </c>
      <c r="D342" s="289" t="s">
        <v>1081</v>
      </c>
      <c r="E342" s="63" t="s">
        <v>479</v>
      </c>
      <c r="F342" s="76" t="s">
        <v>247</v>
      </c>
      <c r="G342" s="60">
        <v>20032</v>
      </c>
      <c r="H342" s="60">
        <v>20032</v>
      </c>
      <c r="I342" s="122">
        <v>7500</v>
      </c>
      <c r="J342" s="31">
        <f>I342</f>
        <v>7500</v>
      </c>
      <c r="K342" s="122">
        <v>7500</v>
      </c>
      <c r="L342" s="31">
        <f>K342</f>
        <v>7500</v>
      </c>
      <c r="M342" s="72">
        <v>9200</v>
      </c>
      <c r="N342" s="72">
        <v>9200</v>
      </c>
      <c r="O342" s="60">
        <v>6100</v>
      </c>
      <c r="P342" s="32">
        <f>O342</f>
        <v>6100</v>
      </c>
      <c r="Q342" s="32"/>
      <c r="R342" s="32"/>
      <c r="S342" s="73"/>
      <c r="T342" s="19"/>
      <c r="U342" s="19"/>
      <c r="V342" s="19"/>
    </row>
    <row r="343" spans="1:22" ht="49.5">
      <c r="A343" s="137">
        <v>3</v>
      </c>
      <c r="B343" s="5" t="s">
        <v>1719</v>
      </c>
      <c r="C343" s="1" t="s">
        <v>171</v>
      </c>
      <c r="D343" s="290" t="s">
        <v>1082</v>
      </c>
      <c r="E343" s="63" t="s">
        <v>599</v>
      </c>
      <c r="F343" s="76" t="s">
        <v>248</v>
      </c>
      <c r="G343" s="60">
        <v>31137</v>
      </c>
      <c r="H343" s="60">
        <v>31137</v>
      </c>
      <c r="I343" s="122">
        <f>10000+1000</f>
        <v>11000</v>
      </c>
      <c r="J343" s="31">
        <f>I343</f>
        <v>11000</v>
      </c>
      <c r="K343" s="122">
        <f>10000+1000</f>
        <v>11000</v>
      </c>
      <c r="L343" s="31">
        <f>K343</f>
        <v>11000</v>
      </c>
      <c r="M343" s="72">
        <v>7000</v>
      </c>
      <c r="N343" s="72">
        <v>7000</v>
      </c>
      <c r="O343" s="60">
        <v>7000</v>
      </c>
      <c r="P343" s="32">
        <f>O343</f>
        <v>7000</v>
      </c>
      <c r="Q343" s="32"/>
      <c r="R343" s="32"/>
      <c r="S343" s="146"/>
      <c r="T343" s="19"/>
      <c r="U343" s="19"/>
      <c r="V343" s="19"/>
    </row>
    <row r="344" spans="1:19" s="22" customFormat="1" ht="42" customHeight="1">
      <c r="A344" s="136" t="s">
        <v>489</v>
      </c>
      <c r="B344" s="92" t="s">
        <v>490</v>
      </c>
      <c r="C344" s="93"/>
      <c r="D344" s="93"/>
      <c r="E344" s="93"/>
      <c r="F344" s="93"/>
      <c r="G344" s="94">
        <f>G345+G351</f>
        <v>118032</v>
      </c>
      <c r="H344" s="94">
        <f>H345+H351</f>
        <v>118032</v>
      </c>
      <c r="I344" s="94"/>
      <c r="J344" s="94"/>
      <c r="K344" s="94"/>
      <c r="L344" s="94"/>
      <c r="M344" s="94">
        <f>M345+M351</f>
        <v>62990</v>
      </c>
      <c r="N344" s="94">
        <f>N345+N351</f>
        <v>62990</v>
      </c>
      <c r="O344" s="94">
        <f>O345+O351</f>
        <v>26360</v>
      </c>
      <c r="P344" s="94">
        <f>P345+P351</f>
        <v>26360</v>
      </c>
      <c r="Q344" s="94"/>
      <c r="R344" s="94"/>
      <c r="S344" s="95"/>
    </row>
    <row r="345" spans="1:19" s="22" customFormat="1" ht="63.75" customHeight="1">
      <c r="A345" s="91" t="s">
        <v>735</v>
      </c>
      <c r="B345" s="92" t="s">
        <v>736</v>
      </c>
      <c r="C345" s="93"/>
      <c r="D345" s="93"/>
      <c r="E345" s="93"/>
      <c r="F345" s="93"/>
      <c r="G345" s="94">
        <f>SUM(G346:G350)</f>
        <v>76032</v>
      </c>
      <c r="H345" s="94">
        <f>SUM(H346:H350)</f>
        <v>76032</v>
      </c>
      <c r="I345" s="94"/>
      <c r="J345" s="94"/>
      <c r="K345" s="94"/>
      <c r="L345" s="94"/>
      <c r="M345" s="94">
        <f>SUM(M346:M350)</f>
        <v>53000</v>
      </c>
      <c r="N345" s="94">
        <f>SUM(N346:N350)</f>
        <v>53000</v>
      </c>
      <c r="O345" s="94">
        <f>SUM(O346:O350)</f>
        <v>26360</v>
      </c>
      <c r="P345" s="94">
        <f>SUM(P346:P350)</f>
        <v>26360</v>
      </c>
      <c r="Q345" s="94"/>
      <c r="R345" s="94"/>
      <c r="S345" s="95"/>
    </row>
    <row r="346" spans="1:22" ht="166.5" customHeight="1">
      <c r="A346" s="137">
        <v>4</v>
      </c>
      <c r="B346" s="44" t="s">
        <v>1720</v>
      </c>
      <c r="C346" s="1" t="s">
        <v>1083</v>
      </c>
      <c r="D346" s="177" t="s">
        <v>298</v>
      </c>
      <c r="E346" s="123" t="s">
        <v>204</v>
      </c>
      <c r="F346" s="76" t="s">
        <v>249</v>
      </c>
      <c r="G346" s="60">
        <v>12899</v>
      </c>
      <c r="H346" s="60">
        <v>12899</v>
      </c>
      <c r="I346" s="3"/>
      <c r="J346" s="31"/>
      <c r="K346" s="3"/>
      <c r="L346" s="31"/>
      <c r="M346" s="72">
        <v>11500</v>
      </c>
      <c r="N346" s="72">
        <v>11500</v>
      </c>
      <c r="O346" s="60">
        <v>11000</v>
      </c>
      <c r="P346" s="32">
        <f>O346</f>
        <v>11000</v>
      </c>
      <c r="Q346" s="32"/>
      <c r="R346" s="32"/>
      <c r="S346" s="146"/>
      <c r="T346" s="19"/>
      <c r="U346" s="19"/>
      <c r="V346" s="19"/>
    </row>
    <row r="347" spans="1:22" ht="62.25" customHeight="1">
      <c r="A347" s="137">
        <v>5</v>
      </c>
      <c r="B347" s="3" t="s">
        <v>1721</v>
      </c>
      <c r="C347" s="1" t="s">
        <v>1084</v>
      </c>
      <c r="D347" s="76" t="s">
        <v>250</v>
      </c>
      <c r="E347" s="123" t="s">
        <v>204</v>
      </c>
      <c r="F347" s="76" t="s">
        <v>251</v>
      </c>
      <c r="G347" s="60">
        <v>5784</v>
      </c>
      <c r="H347" s="60">
        <v>5784</v>
      </c>
      <c r="I347" s="3"/>
      <c r="J347" s="31"/>
      <c r="K347" s="3"/>
      <c r="L347" s="31"/>
      <c r="M347" s="72">
        <v>5060</v>
      </c>
      <c r="N347" s="72">
        <v>5060</v>
      </c>
      <c r="O347" s="60">
        <v>5060</v>
      </c>
      <c r="P347" s="32">
        <f>O347</f>
        <v>5060</v>
      </c>
      <c r="Q347" s="32"/>
      <c r="R347" s="32"/>
      <c r="S347" s="146"/>
      <c r="T347" s="19"/>
      <c r="U347" s="19"/>
      <c r="V347" s="19"/>
    </row>
    <row r="348" spans="1:22" ht="66" customHeight="1">
      <c r="A348" s="137">
        <v>6</v>
      </c>
      <c r="B348" s="3" t="s">
        <v>1722</v>
      </c>
      <c r="C348" s="76" t="s">
        <v>172</v>
      </c>
      <c r="D348" s="76" t="s">
        <v>252</v>
      </c>
      <c r="E348" s="123" t="s">
        <v>204</v>
      </c>
      <c r="F348" s="76" t="s">
        <v>253</v>
      </c>
      <c r="G348" s="122">
        <v>12349</v>
      </c>
      <c r="H348" s="122">
        <v>12349</v>
      </c>
      <c r="I348" s="31"/>
      <c r="J348" s="31"/>
      <c r="K348" s="31"/>
      <c r="L348" s="31"/>
      <c r="M348" s="72">
        <v>10740</v>
      </c>
      <c r="N348" s="72">
        <v>10740</v>
      </c>
      <c r="O348" s="60">
        <v>10300</v>
      </c>
      <c r="P348" s="32">
        <f>O348</f>
        <v>10300</v>
      </c>
      <c r="Q348" s="32"/>
      <c r="R348" s="32"/>
      <c r="S348" s="146"/>
      <c r="T348" s="19"/>
      <c r="U348" s="19"/>
      <c r="V348" s="19"/>
    </row>
    <row r="349" spans="1:22" ht="120" customHeight="1">
      <c r="A349" s="137">
        <v>7</v>
      </c>
      <c r="B349" s="126" t="s">
        <v>1608</v>
      </c>
      <c r="C349" s="76" t="s">
        <v>1085</v>
      </c>
      <c r="D349" s="76" t="s">
        <v>1086</v>
      </c>
      <c r="E349" s="7" t="s">
        <v>506</v>
      </c>
      <c r="F349" s="76"/>
      <c r="G349" s="122">
        <f>H349</f>
        <v>30000</v>
      </c>
      <c r="H349" s="122">
        <v>30000</v>
      </c>
      <c r="I349" s="31"/>
      <c r="J349" s="31"/>
      <c r="K349" s="31"/>
      <c r="L349" s="31"/>
      <c r="M349" s="72">
        <f>N349</f>
        <v>12200</v>
      </c>
      <c r="N349" s="72">
        <v>12200</v>
      </c>
      <c r="O349" s="60"/>
      <c r="P349" s="32"/>
      <c r="Q349" s="32"/>
      <c r="R349" s="32"/>
      <c r="S349" s="219" t="s">
        <v>991</v>
      </c>
      <c r="T349" s="19"/>
      <c r="U349" s="19"/>
      <c r="V349" s="19"/>
    </row>
    <row r="350" spans="1:22" ht="88.5" customHeight="1">
      <c r="A350" s="137">
        <v>8</v>
      </c>
      <c r="B350" s="126" t="s">
        <v>1723</v>
      </c>
      <c r="C350" s="1" t="s">
        <v>1087</v>
      </c>
      <c r="D350" s="290" t="s">
        <v>1088</v>
      </c>
      <c r="E350" s="7" t="s">
        <v>506</v>
      </c>
      <c r="F350" s="7"/>
      <c r="G350" s="138">
        <v>15000</v>
      </c>
      <c r="H350" s="138">
        <v>15000</v>
      </c>
      <c r="I350" s="31"/>
      <c r="J350" s="31"/>
      <c r="K350" s="31"/>
      <c r="L350" s="31"/>
      <c r="M350" s="72">
        <v>13500</v>
      </c>
      <c r="N350" s="72">
        <v>13500</v>
      </c>
      <c r="O350" s="32"/>
      <c r="P350" s="32"/>
      <c r="Q350" s="32"/>
      <c r="R350" s="32"/>
      <c r="S350" s="146"/>
      <c r="T350" s="19"/>
      <c r="U350" s="19"/>
      <c r="V350" s="19"/>
    </row>
    <row r="351" spans="1:22" ht="42" customHeight="1">
      <c r="A351" s="91" t="s">
        <v>425</v>
      </c>
      <c r="B351" s="92" t="s">
        <v>296</v>
      </c>
      <c r="C351" s="1"/>
      <c r="D351" s="158"/>
      <c r="E351" s="7"/>
      <c r="F351" s="7"/>
      <c r="G351" s="78">
        <f>G352</f>
        <v>42000</v>
      </c>
      <c r="H351" s="78">
        <f>H352</f>
        <v>42000</v>
      </c>
      <c r="I351" s="59"/>
      <c r="J351" s="153"/>
      <c r="K351" s="59"/>
      <c r="L351" s="153"/>
      <c r="M351" s="78">
        <f>M352</f>
        <v>9990</v>
      </c>
      <c r="N351" s="78">
        <f>N352</f>
        <v>9990</v>
      </c>
      <c r="O351" s="60"/>
      <c r="P351" s="60"/>
      <c r="Q351" s="32"/>
      <c r="R351" s="32"/>
      <c r="S351" s="146"/>
      <c r="T351" s="19"/>
      <c r="U351" s="19"/>
      <c r="V351" s="19"/>
    </row>
    <row r="352" spans="1:22" ht="69.75" customHeight="1">
      <c r="A352" s="137">
        <v>9</v>
      </c>
      <c r="B352" s="126" t="s">
        <v>297</v>
      </c>
      <c r="C352" s="1" t="s">
        <v>1089</v>
      </c>
      <c r="D352" s="7" t="s">
        <v>254</v>
      </c>
      <c r="E352" s="7" t="s">
        <v>579</v>
      </c>
      <c r="F352" s="7"/>
      <c r="G352" s="138">
        <v>42000</v>
      </c>
      <c r="H352" s="138">
        <v>42000</v>
      </c>
      <c r="I352" s="31"/>
      <c r="J352" s="31"/>
      <c r="K352" s="31"/>
      <c r="L352" s="31"/>
      <c r="M352" s="72">
        <f>N352</f>
        <v>9990</v>
      </c>
      <c r="N352" s="72">
        <f>22190-12200</f>
        <v>9990</v>
      </c>
      <c r="O352" s="32"/>
      <c r="P352" s="32"/>
      <c r="Q352" s="32"/>
      <c r="R352" s="32"/>
      <c r="S352" s="146"/>
      <c r="T352" s="19"/>
      <c r="U352" s="19"/>
      <c r="V352" s="19"/>
    </row>
    <row r="353" spans="1:19" s="281" customFormat="1" ht="28.5" customHeight="1">
      <c r="A353" s="276" t="s">
        <v>870</v>
      </c>
      <c r="B353" s="277" t="s">
        <v>1724</v>
      </c>
      <c r="C353" s="230"/>
      <c r="D353" s="278"/>
      <c r="E353" s="278"/>
      <c r="F353" s="278"/>
      <c r="G353" s="279">
        <f>G354+G361</f>
        <v>108990</v>
      </c>
      <c r="H353" s="279">
        <f>H354+H361</f>
        <v>108990</v>
      </c>
      <c r="I353" s="279">
        <f>I354+I361</f>
        <v>5700</v>
      </c>
      <c r="J353" s="279">
        <f>J354+J361</f>
        <v>5700</v>
      </c>
      <c r="K353" s="279">
        <f>K354+K361</f>
        <v>5700</v>
      </c>
      <c r="L353" s="279">
        <f>L354+L361</f>
        <v>5700</v>
      </c>
      <c r="M353" s="279">
        <f>M354+M361</f>
        <v>85000</v>
      </c>
      <c r="N353" s="279">
        <f>N354+N361</f>
        <v>85000</v>
      </c>
      <c r="O353" s="279">
        <f>O354+O361</f>
        <v>9900</v>
      </c>
      <c r="P353" s="279">
        <f>P354+P361</f>
        <v>9900</v>
      </c>
      <c r="Q353" s="279">
        <f>R353</f>
        <v>17000</v>
      </c>
      <c r="R353" s="279">
        <v>17000</v>
      </c>
      <c r="S353" s="280"/>
    </row>
    <row r="354" spans="1:19" s="22" customFormat="1" ht="58.5" customHeight="1">
      <c r="A354" s="136" t="s">
        <v>423</v>
      </c>
      <c r="B354" s="92" t="s">
        <v>424</v>
      </c>
      <c r="C354" s="93"/>
      <c r="D354" s="93"/>
      <c r="E354" s="93"/>
      <c r="F354" s="93"/>
      <c r="G354" s="94">
        <f>G355</f>
        <v>12297</v>
      </c>
      <c r="H354" s="94">
        <f>H355</f>
        <v>12297</v>
      </c>
      <c r="I354" s="94">
        <f>I355</f>
        <v>5700</v>
      </c>
      <c r="J354" s="94">
        <f>J355</f>
        <v>5700</v>
      </c>
      <c r="K354" s="94">
        <f>K355</f>
        <v>5700</v>
      </c>
      <c r="L354" s="94">
        <f>L355</f>
        <v>5700</v>
      </c>
      <c r="M354" s="94">
        <f>M355</f>
        <v>6720</v>
      </c>
      <c r="N354" s="94">
        <f>N355</f>
        <v>6720</v>
      </c>
      <c r="O354" s="94">
        <f>O355</f>
        <v>5000</v>
      </c>
      <c r="P354" s="94">
        <f>P355</f>
        <v>5000</v>
      </c>
      <c r="Q354" s="94"/>
      <c r="R354" s="94"/>
      <c r="S354" s="146"/>
    </row>
    <row r="355" spans="1:19" s="22" customFormat="1" ht="45" customHeight="1">
      <c r="A355" s="91" t="s">
        <v>425</v>
      </c>
      <c r="B355" s="92" t="s">
        <v>426</v>
      </c>
      <c r="C355" s="93"/>
      <c r="D355" s="93"/>
      <c r="E355" s="93"/>
      <c r="F355" s="93"/>
      <c r="G355" s="94">
        <f>SUM(G358:G360)</f>
        <v>12297</v>
      </c>
      <c r="H355" s="94">
        <f>SUM(H358:H360)</f>
        <v>12297</v>
      </c>
      <c r="I355" s="94">
        <f>SUM(I358:I360)</f>
        <v>5700</v>
      </c>
      <c r="J355" s="94">
        <f>SUM(J358:J360)</f>
        <v>5700</v>
      </c>
      <c r="K355" s="94">
        <f>SUM(K358:K360)</f>
        <v>5700</v>
      </c>
      <c r="L355" s="94">
        <f>SUM(L358:L360)</f>
        <v>5700</v>
      </c>
      <c r="M355" s="94">
        <f>SUM(M358:M360)</f>
        <v>6720</v>
      </c>
      <c r="N355" s="94">
        <f>SUM(N358:N360)</f>
        <v>6720</v>
      </c>
      <c r="O355" s="94">
        <f>SUM(O358:O360)</f>
        <v>5000</v>
      </c>
      <c r="P355" s="94">
        <f>SUM(P358:P360)</f>
        <v>5000</v>
      </c>
      <c r="Q355" s="94"/>
      <c r="R355" s="94"/>
      <c r="S355" s="146"/>
    </row>
    <row r="356" spans="1:19" s="23" customFormat="1" ht="27" customHeight="1">
      <c r="A356" s="91"/>
      <c r="B356" s="92" t="s">
        <v>427</v>
      </c>
      <c r="C356" s="96"/>
      <c r="D356" s="96"/>
      <c r="E356" s="96"/>
      <c r="F356" s="96"/>
      <c r="G356" s="97"/>
      <c r="H356" s="97"/>
      <c r="I356" s="97"/>
      <c r="J356" s="97"/>
      <c r="K356" s="97"/>
      <c r="L356" s="97"/>
      <c r="M356" s="97"/>
      <c r="N356" s="97"/>
      <c r="O356" s="97"/>
      <c r="P356" s="97"/>
      <c r="Q356" s="97"/>
      <c r="R356" s="97"/>
      <c r="S356" s="146"/>
    </row>
    <row r="357" spans="1:19" s="22" customFormat="1" ht="50.25" customHeight="1">
      <c r="A357" s="91"/>
      <c r="B357" s="98" t="s">
        <v>428</v>
      </c>
      <c r="C357" s="93"/>
      <c r="D357" s="93"/>
      <c r="E357" s="93"/>
      <c r="F357" s="93"/>
      <c r="G357" s="95"/>
      <c r="H357" s="95"/>
      <c r="I357" s="95"/>
      <c r="J357" s="95"/>
      <c r="K357" s="95"/>
      <c r="L357" s="95"/>
      <c r="M357" s="95"/>
      <c r="N357" s="95"/>
      <c r="O357" s="95"/>
      <c r="P357" s="95"/>
      <c r="Q357" s="95"/>
      <c r="R357" s="95"/>
      <c r="S357" s="146"/>
    </row>
    <row r="358" spans="1:22" ht="48" customHeight="1">
      <c r="A358" s="137">
        <v>1</v>
      </c>
      <c r="B358" s="3" t="s">
        <v>1691</v>
      </c>
      <c r="C358" s="1"/>
      <c r="D358" s="7"/>
      <c r="E358" s="7"/>
      <c r="F358" s="7"/>
      <c r="G358" s="72"/>
      <c r="H358" s="8"/>
      <c r="I358" s="31"/>
      <c r="J358" s="31"/>
      <c r="K358" s="31"/>
      <c r="L358" s="31"/>
      <c r="M358" s="72">
        <v>1650</v>
      </c>
      <c r="N358" s="72">
        <v>1650</v>
      </c>
      <c r="O358" s="32"/>
      <c r="P358" s="32"/>
      <c r="Q358" s="32"/>
      <c r="R358" s="32"/>
      <c r="S358" s="146"/>
      <c r="T358" s="19"/>
      <c r="U358" s="19"/>
      <c r="V358" s="19"/>
    </row>
    <row r="359" spans="1:22" ht="49.5">
      <c r="A359" s="137">
        <v>2</v>
      </c>
      <c r="B359" s="3" t="s">
        <v>1725</v>
      </c>
      <c r="C359" s="76" t="s">
        <v>173</v>
      </c>
      <c r="D359" s="63" t="s">
        <v>1061</v>
      </c>
      <c r="E359" s="63" t="s">
        <v>599</v>
      </c>
      <c r="F359" s="76" t="s">
        <v>255</v>
      </c>
      <c r="G359" s="60">
        <v>2986</v>
      </c>
      <c r="H359" s="60">
        <v>2986</v>
      </c>
      <c r="I359" s="31">
        <v>1500</v>
      </c>
      <c r="J359" s="31">
        <f>I359</f>
        <v>1500</v>
      </c>
      <c r="K359" s="31">
        <v>1500</v>
      </c>
      <c r="L359" s="31">
        <f>K359</f>
        <v>1500</v>
      </c>
      <c r="M359" s="72">
        <v>570</v>
      </c>
      <c r="N359" s="72">
        <v>570</v>
      </c>
      <c r="O359" s="32">
        <v>500</v>
      </c>
      <c r="P359" s="32">
        <v>500</v>
      </c>
      <c r="Q359" s="32"/>
      <c r="R359" s="32"/>
      <c r="S359" s="146"/>
      <c r="T359" s="19"/>
      <c r="U359" s="19"/>
      <c r="V359" s="19"/>
    </row>
    <row r="360" spans="1:22" ht="49.5">
      <c r="A360" s="137">
        <v>3</v>
      </c>
      <c r="B360" s="3" t="s">
        <v>1726</v>
      </c>
      <c r="C360" s="76" t="s">
        <v>174</v>
      </c>
      <c r="D360" s="63" t="s">
        <v>256</v>
      </c>
      <c r="E360" s="63" t="s">
        <v>19</v>
      </c>
      <c r="F360" s="76" t="s">
        <v>257</v>
      </c>
      <c r="G360" s="124">
        <v>9311</v>
      </c>
      <c r="H360" s="124">
        <v>9311</v>
      </c>
      <c r="I360" s="31">
        <v>4200</v>
      </c>
      <c r="J360" s="31">
        <v>4200</v>
      </c>
      <c r="K360" s="31">
        <v>4200</v>
      </c>
      <c r="L360" s="31">
        <v>4200</v>
      </c>
      <c r="M360" s="72">
        <f>N360</f>
        <v>4500</v>
      </c>
      <c r="N360" s="72">
        <v>4500</v>
      </c>
      <c r="O360" s="32">
        <v>4500</v>
      </c>
      <c r="P360" s="32">
        <f>O360</f>
        <v>4500</v>
      </c>
      <c r="Q360" s="32"/>
      <c r="R360" s="32"/>
      <c r="S360" s="1"/>
      <c r="T360" s="19"/>
      <c r="U360" s="19"/>
      <c r="V360" s="19"/>
    </row>
    <row r="361" spans="1:19" s="22" customFormat="1" ht="48.75" customHeight="1">
      <c r="A361" s="136" t="s">
        <v>489</v>
      </c>
      <c r="B361" s="92" t="s">
        <v>490</v>
      </c>
      <c r="C361" s="93"/>
      <c r="D361" s="93"/>
      <c r="E361" s="93"/>
      <c r="F361" s="93"/>
      <c r="G361" s="94">
        <f>G362+G378</f>
        <v>96693</v>
      </c>
      <c r="H361" s="94">
        <f>H362+H378</f>
        <v>96693</v>
      </c>
      <c r="I361" s="94"/>
      <c r="J361" s="94"/>
      <c r="K361" s="94"/>
      <c r="L361" s="94"/>
      <c r="M361" s="94">
        <f>M362+M378</f>
        <v>78280</v>
      </c>
      <c r="N361" s="94">
        <f>N362+N378</f>
        <v>78280</v>
      </c>
      <c r="O361" s="94">
        <f>O362+O378</f>
        <v>4900</v>
      </c>
      <c r="P361" s="94">
        <f>P362+P378</f>
        <v>4900</v>
      </c>
      <c r="Q361" s="94"/>
      <c r="R361" s="94"/>
      <c r="S361" s="95"/>
    </row>
    <row r="362" spans="1:19" s="22" customFormat="1" ht="66" customHeight="1">
      <c r="A362" s="91" t="s">
        <v>735</v>
      </c>
      <c r="B362" s="92" t="s">
        <v>736</v>
      </c>
      <c r="C362" s="93"/>
      <c r="D362" s="93"/>
      <c r="E362" s="93"/>
      <c r="F362" s="93"/>
      <c r="G362" s="94">
        <f>SUM(G363:G377)</f>
        <v>56693</v>
      </c>
      <c r="H362" s="94">
        <f>SUM(H363:H377)</f>
        <v>56693</v>
      </c>
      <c r="I362" s="94"/>
      <c r="J362" s="94"/>
      <c r="K362" s="94"/>
      <c r="L362" s="94"/>
      <c r="M362" s="94">
        <f>SUM(M363:M377)</f>
        <v>50710</v>
      </c>
      <c r="N362" s="94">
        <f>SUM(N363:N377)</f>
        <v>50710</v>
      </c>
      <c r="O362" s="94">
        <f>SUM(O363:O377)</f>
        <v>4900</v>
      </c>
      <c r="P362" s="94">
        <f>SUM(P363:P377)</f>
        <v>4900</v>
      </c>
      <c r="Q362" s="94"/>
      <c r="R362" s="94"/>
      <c r="S362" s="95"/>
    </row>
    <row r="363" spans="1:22" ht="49.5">
      <c r="A363" s="137">
        <v>4</v>
      </c>
      <c r="B363" s="121" t="s">
        <v>1727</v>
      </c>
      <c r="C363" s="76" t="s">
        <v>175</v>
      </c>
      <c r="D363" s="63" t="s">
        <v>258</v>
      </c>
      <c r="E363" s="63" t="s">
        <v>598</v>
      </c>
      <c r="F363" s="76" t="s">
        <v>259</v>
      </c>
      <c r="G363" s="124">
        <v>2976</v>
      </c>
      <c r="H363" s="124">
        <v>2976</v>
      </c>
      <c r="I363" s="31"/>
      <c r="J363" s="31"/>
      <c r="K363" s="31"/>
      <c r="L363" s="31"/>
      <c r="M363" s="72">
        <v>2500</v>
      </c>
      <c r="N363" s="72">
        <v>2500</v>
      </c>
      <c r="O363" s="32">
        <f>P363</f>
        <v>1900</v>
      </c>
      <c r="P363" s="32">
        <v>1900</v>
      </c>
      <c r="Q363" s="32"/>
      <c r="R363" s="32"/>
      <c r="S363" s="146"/>
      <c r="T363" s="19"/>
      <c r="U363" s="19"/>
      <c r="V363" s="19"/>
    </row>
    <row r="364" spans="1:22" ht="49.5">
      <c r="A364" s="137">
        <v>5</v>
      </c>
      <c r="B364" s="3" t="s">
        <v>1728</v>
      </c>
      <c r="C364" s="76" t="s">
        <v>173</v>
      </c>
      <c r="D364" s="63" t="s">
        <v>260</v>
      </c>
      <c r="E364" s="63" t="s">
        <v>598</v>
      </c>
      <c r="F364" s="76" t="s">
        <v>261</v>
      </c>
      <c r="G364" s="124">
        <v>4610</v>
      </c>
      <c r="H364" s="124">
        <v>4610</v>
      </c>
      <c r="I364" s="31"/>
      <c r="J364" s="31"/>
      <c r="K364" s="31"/>
      <c r="L364" s="31"/>
      <c r="M364" s="72">
        <v>4200</v>
      </c>
      <c r="N364" s="72">
        <v>4200</v>
      </c>
      <c r="O364" s="32">
        <v>3000</v>
      </c>
      <c r="P364" s="32">
        <v>3000</v>
      </c>
      <c r="Q364" s="32"/>
      <c r="R364" s="32"/>
      <c r="S364" s="146"/>
      <c r="T364" s="19"/>
      <c r="U364" s="19"/>
      <c r="V364" s="19"/>
    </row>
    <row r="365" spans="1:22" ht="60" customHeight="1">
      <c r="A365" s="137">
        <v>6</v>
      </c>
      <c r="B365" s="3" t="s">
        <v>1729</v>
      </c>
      <c r="C365" s="76" t="s">
        <v>175</v>
      </c>
      <c r="D365" s="76" t="s">
        <v>262</v>
      </c>
      <c r="E365" s="63" t="s">
        <v>511</v>
      </c>
      <c r="F365" s="76" t="s">
        <v>1062</v>
      </c>
      <c r="G365" s="124">
        <v>1426</v>
      </c>
      <c r="H365" s="124">
        <v>1426</v>
      </c>
      <c r="I365" s="31"/>
      <c r="J365" s="31"/>
      <c r="K365" s="31"/>
      <c r="L365" s="31"/>
      <c r="M365" s="72">
        <v>1200</v>
      </c>
      <c r="N365" s="4">
        <v>1200</v>
      </c>
      <c r="O365" s="32"/>
      <c r="P365" s="32"/>
      <c r="Q365" s="32"/>
      <c r="R365" s="32"/>
      <c r="S365" s="146"/>
      <c r="T365" s="19"/>
      <c r="U365" s="19"/>
      <c r="V365" s="19"/>
    </row>
    <row r="366" spans="1:22" ht="78" customHeight="1">
      <c r="A366" s="137">
        <v>7</v>
      </c>
      <c r="B366" s="3" t="s">
        <v>1730</v>
      </c>
      <c r="C366" s="76" t="s">
        <v>1063</v>
      </c>
      <c r="D366" s="76" t="s">
        <v>263</v>
      </c>
      <c r="E366" s="63" t="s">
        <v>511</v>
      </c>
      <c r="F366" s="76" t="s">
        <v>1064</v>
      </c>
      <c r="G366" s="124">
        <v>2356</v>
      </c>
      <c r="H366" s="124">
        <v>2356</v>
      </c>
      <c r="I366" s="31"/>
      <c r="J366" s="31"/>
      <c r="K366" s="31"/>
      <c r="L366" s="31"/>
      <c r="M366" s="72">
        <v>2000</v>
      </c>
      <c r="N366" s="4">
        <f>M366</f>
        <v>2000</v>
      </c>
      <c r="O366" s="32"/>
      <c r="P366" s="32"/>
      <c r="Q366" s="32"/>
      <c r="R366" s="32"/>
      <c r="S366" s="146"/>
      <c r="T366" s="19"/>
      <c r="U366" s="19"/>
      <c r="V366" s="19"/>
    </row>
    <row r="367" spans="1:22" ht="72" customHeight="1">
      <c r="A367" s="137">
        <v>8</v>
      </c>
      <c r="B367" s="3" t="s">
        <v>1731</v>
      </c>
      <c r="C367" s="76" t="s">
        <v>175</v>
      </c>
      <c r="D367" s="76" t="s">
        <v>264</v>
      </c>
      <c r="E367" s="63" t="s">
        <v>511</v>
      </c>
      <c r="F367" s="76" t="s">
        <v>1065</v>
      </c>
      <c r="G367" s="124">
        <v>2007</v>
      </c>
      <c r="H367" s="124">
        <v>2007</v>
      </c>
      <c r="I367" s="31"/>
      <c r="J367" s="31"/>
      <c r="K367" s="31"/>
      <c r="L367" s="31"/>
      <c r="M367" s="72">
        <v>1800</v>
      </c>
      <c r="N367" s="4">
        <f>M367</f>
        <v>1800</v>
      </c>
      <c r="O367" s="32"/>
      <c r="P367" s="32"/>
      <c r="Q367" s="32"/>
      <c r="R367" s="32"/>
      <c r="S367" s="146"/>
      <c r="T367" s="19"/>
      <c r="U367" s="19"/>
      <c r="V367" s="19"/>
    </row>
    <row r="368" spans="1:22" ht="61.5" customHeight="1">
      <c r="A368" s="137">
        <v>9</v>
      </c>
      <c r="B368" s="3" t="s">
        <v>1732</v>
      </c>
      <c r="C368" s="76" t="s">
        <v>1066</v>
      </c>
      <c r="D368" s="76" t="s">
        <v>265</v>
      </c>
      <c r="E368" s="63" t="s">
        <v>511</v>
      </c>
      <c r="F368" s="76" t="s">
        <v>1067</v>
      </c>
      <c r="G368" s="124">
        <v>1511</v>
      </c>
      <c r="H368" s="124">
        <v>1511</v>
      </c>
      <c r="I368" s="31"/>
      <c r="J368" s="31"/>
      <c r="K368" s="31"/>
      <c r="L368" s="31"/>
      <c r="M368" s="72">
        <f>N368</f>
        <v>1300</v>
      </c>
      <c r="N368" s="4">
        <v>1300</v>
      </c>
      <c r="O368" s="32"/>
      <c r="P368" s="32"/>
      <c r="Q368" s="32"/>
      <c r="R368" s="32"/>
      <c r="S368" s="146"/>
      <c r="T368" s="19"/>
      <c r="U368" s="19"/>
      <c r="V368" s="19"/>
    </row>
    <row r="369" spans="1:22" ht="63.75" customHeight="1">
      <c r="A369" s="137">
        <v>10</v>
      </c>
      <c r="B369" s="3" t="s">
        <v>1733</v>
      </c>
      <c r="C369" s="76" t="s">
        <v>174</v>
      </c>
      <c r="D369" s="76" t="s">
        <v>266</v>
      </c>
      <c r="E369" s="63" t="s">
        <v>511</v>
      </c>
      <c r="F369" s="76" t="s">
        <v>1068</v>
      </c>
      <c r="G369" s="124">
        <v>1063</v>
      </c>
      <c r="H369" s="124">
        <v>1063</v>
      </c>
      <c r="I369" s="31"/>
      <c r="J369" s="31"/>
      <c r="K369" s="31"/>
      <c r="L369" s="31"/>
      <c r="M369" s="72">
        <v>960</v>
      </c>
      <c r="N369" s="4">
        <f>M369</f>
        <v>960</v>
      </c>
      <c r="O369" s="32"/>
      <c r="P369" s="32"/>
      <c r="Q369" s="32"/>
      <c r="R369" s="32"/>
      <c r="S369" s="146"/>
      <c r="T369" s="19"/>
      <c r="U369" s="19"/>
      <c r="V369" s="19"/>
    </row>
    <row r="370" spans="1:22" ht="66">
      <c r="A370" s="137">
        <v>11</v>
      </c>
      <c r="B370" s="3" t="s">
        <v>1734</v>
      </c>
      <c r="C370" s="76" t="s">
        <v>175</v>
      </c>
      <c r="D370" s="76" t="s">
        <v>267</v>
      </c>
      <c r="E370" s="63" t="s">
        <v>494</v>
      </c>
      <c r="F370" s="76" t="s">
        <v>1069</v>
      </c>
      <c r="G370" s="124">
        <v>1444</v>
      </c>
      <c r="H370" s="124">
        <v>1444</v>
      </c>
      <c r="I370" s="31"/>
      <c r="J370" s="31"/>
      <c r="K370" s="31"/>
      <c r="L370" s="31"/>
      <c r="M370" s="72">
        <v>1280</v>
      </c>
      <c r="N370" s="4">
        <f>M370</f>
        <v>1280</v>
      </c>
      <c r="O370" s="32"/>
      <c r="P370" s="32"/>
      <c r="Q370" s="32"/>
      <c r="R370" s="32"/>
      <c r="S370" s="146"/>
      <c r="T370" s="19"/>
      <c r="U370" s="19"/>
      <c r="V370" s="19"/>
    </row>
    <row r="371" spans="1:22" ht="148.5">
      <c r="A371" s="137">
        <v>12</v>
      </c>
      <c r="B371" s="3" t="s">
        <v>1735</v>
      </c>
      <c r="C371" s="76" t="s">
        <v>175</v>
      </c>
      <c r="D371" s="125" t="s">
        <v>268</v>
      </c>
      <c r="E371" s="63" t="s">
        <v>494</v>
      </c>
      <c r="F371" s="76" t="s">
        <v>1070</v>
      </c>
      <c r="G371" s="124">
        <v>3858</v>
      </c>
      <c r="H371" s="124">
        <v>3858</v>
      </c>
      <c r="I371" s="31"/>
      <c r="J371" s="31"/>
      <c r="K371" s="31"/>
      <c r="L371" s="31"/>
      <c r="M371" s="72">
        <v>3500</v>
      </c>
      <c r="N371" s="4">
        <f>M371</f>
        <v>3500</v>
      </c>
      <c r="O371" s="32"/>
      <c r="P371" s="32"/>
      <c r="Q371" s="32"/>
      <c r="R371" s="32"/>
      <c r="S371" s="146"/>
      <c r="T371" s="19"/>
      <c r="U371" s="19"/>
      <c r="V371" s="19"/>
    </row>
    <row r="372" spans="1:22" ht="49.5">
      <c r="A372" s="137">
        <v>13</v>
      </c>
      <c r="B372" s="3" t="s">
        <v>1736</v>
      </c>
      <c r="C372" s="76" t="s">
        <v>1071</v>
      </c>
      <c r="D372" s="76" t="s">
        <v>269</v>
      </c>
      <c r="E372" s="63" t="s">
        <v>494</v>
      </c>
      <c r="F372" s="76" t="s">
        <v>1072</v>
      </c>
      <c r="G372" s="124">
        <v>6016</v>
      </c>
      <c r="H372" s="124">
        <v>6016</v>
      </c>
      <c r="I372" s="31"/>
      <c r="J372" s="31"/>
      <c r="K372" s="31"/>
      <c r="L372" s="31"/>
      <c r="M372" s="72">
        <v>5400</v>
      </c>
      <c r="N372" s="4">
        <f>M372</f>
        <v>5400</v>
      </c>
      <c r="O372" s="32"/>
      <c r="P372" s="32"/>
      <c r="Q372" s="32"/>
      <c r="R372" s="32"/>
      <c r="S372" s="146"/>
      <c r="T372" s="19"/>
      <c r="U372" s="19"/>
      <c r="V372" s="19"/>
    </row>
    <row r="373" spans="1:22" ht="49.5">
      <c r="A373" s="137">
        <v>14</v>
      </c>
      <c r="B373" s="3" t="s">
        <v>1737</v>
      </c>
      <c r="C373" s="76" t="s">
        <v>1073</v>
      </c>
      <c r="D373" s="76" t="s">
        <v>270</v>
      </c>
      <c r="E373" s="63" t="s">
        <v>494</v>
      </c>
      <c r="F373" s="76" t="s">
        <v>1074</v>
      </c>
      <c r="G373" s="124">
        <v>5604</v>
      </c>
      <c r="H373" s="124">
        <v>5604</v>
      </c>
      <c r="I373" s="31"/>
      <c r="J373" s="31"/>
      <c r="K373" s="31"/>
      <c r="L373" s="31"/>
      <c r="M373" s="72">
        <v>5000</v>
      </c>
      <c r="N373" s="4">
        <f>M373</f>
        <v>5000</v>
      </c>
      <c r="O373" s="32"/>
      <c r="P373" s="32"/>
      <c r="Q373" s="32"/>
      <c r="R373" s="32"/>
      <c r="S373" s="146"/>
      <c r="T373" s="19"/>
      <c r="U373" s="19"/>
      <c r="V373" s="19"/>
    </row>
    <row r="374" spans="1:22" ht="82.5">
      <c r="A374" s="141">
        <v>15</v>
      </c>
      <c r="B374" s="3" t="s">
        <v>1738</v>
      </c>
      <c r="C374" s="76" t="s">
        <v>1066</v>
      </c>
      <c r="D374" s="76" t="s">
        <v>271</v>
      </c>
      <c r="E374" s="63" t="s">
        <v>494</v>
      </c>
      <c r="F374" s="76" t="s">
        <v>1075</v>
      </c>
      <c r="G374" s="124">
        <v>1823</v>
      </c>
      <c r="H374" s="124">
        <v>1823</v>
      </c>
      <c r="I374" s="97"/>
      <c r="J374" s="97"/>
      <c r="K374" s="97"/>
      <c r="L374" s="97"/>
      <c r="M374" s="72">
        <v>1670</v>
      </c>
      <c r="N374" s="4">
        <f>M374</f>
        <v>1670</v>
      </c>
      <c r="O374" s="97"/>
      <c r="P374" s="97"/>
      <c r="Q374" s="97"/>
      <c r="R374" s="97"/>
      <c r="S374" s="135"/>
      <c r="T374" s="131"/>
      <c r="U374" s="18"/>
      <c r="V374" s="18"/>
    </row>
    <row r="375" spans="1:22" ht="66">
      <c r="A375" s="141">
        <v>16</v>
      </c>
      <c r="B375" s="3" t="s">
        <v>1739</v>
      </c>
      <c r="C375" s="76" t="s">
        <v>1076</v>
      </c>
      <c r="D375" s="76" t="s">
        <v>272</v>
      </c>
      <c r="E375" s="63" t="s">
        <v>494</v>
      </c>
      <c r="F375" s="76" t="s">
        <v>1077</v>
      </c>
      <c r="G375" s="124">
        <v>2261</v>
      </c>
      <c r="H375" s="124">
        <v>2261</v>
      </c>
      <c r="I375" s="135"/>
      <c r="J375" s="135"/>
      <c r="K375" s="135"/>
      <c r="L375" s="135"/>
      <c r="M375" s="72">
        <v>2000</v>
      </c>
      <c r="N375" s="4">
        <f>M375</f>
        <v>2000</v>
      </c>
      <c r="O375" s="135"/>
      <c r="P375" s="135"/>
      <c r="Q375" s="135"/>
      <c r="R375" s="135"/>
      <c r="S375" s="142"/>
      <c r="T375" s="19"/>
      <c r="U375" s="19"/>
      <c r="V375" s="19"/>
    </row>
    <row r="376" spans="1:22" ht="63" customHeight="1">
      <c r="A376" s="141">
        <v>17</v>
      </c>
      <c r="B376" s="3" t="s">
        <v>1740</v>
      </c>
      <c r="C376" s="76" t="s">
        <v>1066</v>
      </c>
      <c r="D376" s="76" t="s">
        <v>273</v>
      </c>
      <c r="E376" s="63" t="s">
        <v>494</v>
      </c>
      <c r="F376" s="76"/>
      <c r="G376" s="124">
        <v>9913</v>
      </c>
      <c r="H376" s="124">
        <v>9913</v>
      </c>
      <c r="I376" s="135"/>
      <c r="J376" s="135"/>
      <c r="K376" s="135"/>
      <c r="L376" s="135"/>
      <c r="M376" s="72">
        <v>9000</v>
      </c>
      <c r="N376" s="4">
        <f>M376</f>
        <v>9000</v>
      </c>
      <c r="O376" s="135"/>
      <c r="P376" s="135"/>
      <c r="Q376" s="135"/>
      <c r="R376" s="135"/>
      <c r="S376" s="142"/>
      <c r="T376" s="19"/>
      <c r="U376" s="19"/>
      <c r="V376" s="19"/>
    </row>
    <row r="377" spans="1:22" ht="47.25" customHeight="1">
      <c r="A377" s="141">
        <v>18</v>
      </c>
      <c r="B377" s="3" t="s">
        <v>1741</v>
      </c>
      <c r="C377" s="76" t="s">
        <v>1066</v>
      </c>
      <c r="D377" s="76" t="s">
        <v>274</v>
      </c>
      <c r="E377" s="63" t="s">
        <v>494</v>
      </c>
      <c r="F377" s="76"/>
      <c r="G377" s="124">
        <v>9825</v>
      </c>
      <c r="H377" s="124">
        <v>9825</v>
      </c>
      <c r="I377" s="142"/>
      <c r="J377" s="142"/>
      <c r="K377" s="142"/>
      <c r="L377" s="142"/>
      <c r="M377" s="72">
        <v>8900</v>
      </c>
      <c r="N377" s="4">
        <f>M377</f>
        <v>8900</v>
      </c>
      <c r="O377" s="142"/>
      <c r="P377" s="142"/>
      <c r="Q377" s="142"/>
      <c r="R377" s="142"/>
      <c r="S377" s="142"/>
      <c r="T377" s="19"/>
      <c r="U377" s="19"/>
      <c r="V377" s="19"/>
    </row>
    <row r="378" spans="1:22" ht="42" customHeight="1">
      <c r="A378" s="91" t="s">
        <v>425</v>
      </c>
      <c r="B378" s="92" t="s">
        <v>296</v>
      </c>
      <c r="C378" s="1"/>
      <c r="D378" s="158"/>
      <c r="E378" s="7"/>
      <c r="F378" s="7"/>
      <c r="G378" s="78">
        <f>G379</f>
        <v>40000</v>
      </c>
      <c r="H378" s="78">
        <f>H379</f>
        <v>40000</v>
      </c>
      <c r="I378" s="59"/>
      <c r="J378" s="153"/>
      <c r="K378" s="59"/>
      <c r="L378" s="153"/>
      <c r="M378" s="78">
        <f>M379</f>
        <v>27570</v>
      </c>
      <c r="N378" s="78">
        <f>N379</f>
        <v>27570</v>
      </c>
      <c r="O378" s="60"/>
      <c r="P378" s="60"/>
      <c r="Q378" s="32"/>
      <c r="R378" s="32"/>
      <c r="S378" s="146"/>
      <c r="T378" s="19"/>
      <c r="U378" s="19"/>
      <c r="V378" s="19"/>
    </row>
    <row r="379" spans="1:22" ht="77.25" customHeight="1">
      <c r="A379" s="141">
        <v>19</v>
      </c>
      <c r="B379" s="3" t="s">
        <v>1742</v>
      </c>
      <c r="C379" s="76" t="s">
        <v>1078</v>
      </c>
      <c r="D379" s="76" t="s">
        <v>1079</v>
      </c>
      <c r="E379" s="63" t="s">
        <v>494</v>
      </c>
      <c r="F379" s="76"/>
      <c r="G379" s="124">
        <v>40000</v>
      </c>
      <c r="H379" s="124">
        <v>40000</v>
      </c>
      <c r="I379" s="142"/>
      <c r="J379" s="142"/>
      <c r="K379" s="142"/>
      <c r="L379" s="142"/>
      <c r="M379" s="72">
        <v>27570</v>
      </c>
      <c r="N379" s="4">
        <f>M379</f>
        <v>27570</v>
      </c>
      <c r="O379" s="142"/>
      <c r="P379" s="142"/>
      <c r="Q379" s="142"/>
      <c r="R379" s="142"/>
      <c r="S379" s="142"/>
      <c r="T379" s="19"/>
      <c r="U379" s="19"/>
      <c r="V379" s="19"/>
    </row>
    <row r="380" spans="1:19" s="281" customFormat="1" ht="24.75" customHeight="1">
      <c r="A380" s="276" t="s">
        <v>924</v>
      </c>
      <c r="B380" s="277" t="s">
        <v>1743</v>
      </c>
      <c r="C380" s="230"/>
      <c r="D380" s="278"/>
      <c r="E380" s="278"/>
      <c r="F380" s="278"/>
      <c r="G380" s="279">
        <f>G381+G387</f>
        <v>96557</v>
      </c>
      <c r="H380" s="279">
        <f>H381+H387</f>
        <v>96557</v>
      </c>
      <c r="I380" s="279">
        <f>I381+I387</f>
        <v>8000</v>
      </c>
      <c r="J380" s="279">
        <f>J381+J387</f>
        <v>8000</v>
      </c>
      <c r="K380" s="279">
        <f>K381+K387</f>
        <v>8000</v>
      </c>
      <c r="L380" s="279">
        <f>L381+L387</f>
        <v>8000</v>
      </c>
      <c r="M380" s="279">
        <f>M381+M387</f>
        <v>80000</v>
      </c>
      <c r="N380" s="279">
        <f>N381+N387</f>
        <v>80000</v>
      </c>
      <c r="O380" s="279">
        <f>O381+O387</f>
        <v>13400</v>
      </c>
      <c r="P380" s="279">
        <f>P381+P387</f>
        <v>13400</v>
      </c>
      <c r="Q380" s="279">
        <f>R380</f>
        <v>16000</v>
      </c>
      <c r="R380" s="279">
        <v>16000</v>
      </c>
      <c r="S380" s="280"/>
    </row>
    <row r="381" spans="1:19" s="22" customFormat="1" ht="51.75">
      <c r="A381" s="136" t="s">
        <v>423</v>
      </c>
      <c r="B381" s="92" t="s">
        <v>424</v>
      </c>
      <c r="C381" s="93"/>
      <c r="D381" s="93"/>
      <c r="E381" s="93"/>
      <c r="F381" s="93"/>
      <c r="G381" s="94">
        <f>G382</f>
        <v>14997</v>
      </c>
      <c r="H381" s="94">
        <f>H382</f>
        <v>14997</v>
      </c>
      <c r="I381" s="94">
        <f>I382</f>
        <v>8000</v>
      </c>
      <c r="J381" s="94">
        <f>J382</f>
        <v>8000</v>
      </c>
      <c r="K381" s="94">
        <f>K382</f>
        <v>8000</v>
      </c>
      <c r="L381" s="94">
        <f>L382</f>
        <v>8000</v>
      </c>
      <c r="M381" s="94">
        <f>M382</f>
        <v>5500</v>
      </c>
      <c r="N381" s="94">
        <f>N382</f>
        <v>5500</v>
      </c>
      <c r="O381" s="94">
        <f>O382</f>
        <v>5500</v>
      </c>
      <c r="P381" s="94">
        <f>P382</f>
        <v>5500</v>
      </c>
      <c r="Q381" s="94"/>
      <c r="R381" s="94"/>
      <c r="S381" s="146"/>
    </row>
    <row r="382" spans="1:19" s="22" customFormat="1" ht="34.5">
      <c r="A382" s="91" t="s">
        <v>425</v>
      </c>
      <c r="B382" s="92" t="s">
        <v>426</v>
      </c>
      <c r="C382" s="93"/>
      <c r="D382" s="93"/>
      <c r="E382" s="93"/>
      <c r="F382" s="93"/>
      <c r="G382" s="94">
        <f>SUM(G385:G386)</f>
        <v>14997</v>
      </c>
      <c r="H382" s="94">
        <f>SUM(H385:H386)</f>
        <v>14997</v>
      </c>
      <c r="I382" s="94">
        <f>SUM(I385:I386)</f>
        <v>8000</v>
      </c>
      <c r="J382" s="94">
        <f>SUM(J385:J386)</f>
        <v>8000</v>
      </c>
      <c r="K382" s="94">
        <f>SUM(K385:K386)</f>
        <v>8000</v>
      </c>
      <c r="L382" s="94">
        <f>SUM(L385:L386)</f>
        <v>8000</v>
      </c>
      <c r="M382" s="94">
        <f>SUM(M385:M386)</f>
        <v>5500</v>
      </c>
      <c r="N382" s="94">
        <f>SUM(N385:N386)</f>
        <v>5500</v>
      </c>
      <c r="O382" s="94">
        <f>SUM(O385:O386)</f>
        <v>5500</v>
      </c>
      <c r="P382" s="94">
        <f>SUM(P385:P386)</f>
        <v>5500</v>
      </c>
      <c r="Q382" s="94"/>
      <c r="R382" s="94"/>
      <c r="S382" s="146"/>
    </row>
    <row r="383" spans="1:19" s="23" customFormat="1" ht="17.25">
      <c r="A383" s="91"/>
      <c r="B383" s="92" t="s">
        <v>427</v>
      </c>
      <c r="C383" s="96"/>
      <c r="D383" s="96"/>
      <c r="E383" s="96"/>
      <c r="F383" s="96"/>
      <c r="G383" s="97"/>
      <c r="H383" s="97"/>
      <c r="I383" s="97"/>
      <c r="J383" s="97"/>
      <c r="K383" s="97"/>
      <c r="L383" s="97"/>
      <c r="M383" s="97"/>
      <c r="N383" s="97"/>
      <c r="O383" s="97"/>
      <c r="P383" s="97"/>
      <c r="Q383" s="97"/>
      <c r="R383" s="97"/>
      <c r="S383" s="146"/>
    </row>
    <row r="384" spans="1:19" s="22" customFormat="1" ht="50.25" customHeight="1">
      <c r="A384" s="91"/>
      <c r="B384" s="98" t="s">
        <v>428</v>
      </c>
      <c r="C384" s="93"/>
      <c r="D384" s="93"/>
      <c r="E384" s="93"/>
      <c r="F384" s="93"/>
      <c r="G384" s="95"/>
      <c r="H384" s="95"/>
      <c r="I384" s="95"/>
      <c r="J384" s="95"/>
      <c r="K384" s="95"/>
      <c r="L384" s="95"/>
      <c r="M384" s="95"/>
      <c r="N384" s="95"/>
      <c r="O384" s="95"/>
      <c r="P384" s="95"/>
      <c r="Q384" s="95"/>
      <c r="R384" s="95"/>
      <c r="S384" s="146"/>
    </row>
    <row r="385" spans="1:22" ht="45" customHeight="1">
      <c r="A385" s="141">
        <v>1</v>
      </c>
      <c r="B385" s="3" t="s">
        <v>1691</v>
      </c>
      <c r="C385" s="1"/>
      <c r="D385" s="7"/>
      <c r="E385" s="7"/>
      <c r="F385" s="7"/>
      <c r="G385" s="72"/>
      <c r="H385" s="142"/>
      <c r="I385" s="142"/>
      <c r="J385" s="142"/>
      <c r="K385" s="142"/>
      <c r="L385" s="142"/>
      <c r="M385" s="60">
        <v>2000</v>
      </c>
      <c r="N385" s="60">
        <v>2000</v>
      </c>
      <c r="O385" s="60">
        <v>2000</v>
      </c>
      <c r="P385" s="60">
        <v>2000</v>
      </c>
      <c r="Q385" s="142"/>
      <c r="R385" s="142"/>
      <c r="S385" s="142"/>
      <c r="T385" s="19"/>
      <c r="U385" s="19"/>
      <c r="V385" s="19"/>
    </row>
    <row r="386" spans="1:22" ht="49.5">
      <c r="A386" s="141">
        <v>2</v>
      </c>
      <c r="B386" s="5" t="s">
        <v>1744</v>
      </c>
      <c r="C386" s="1" t="s">
        <v>177</v>
      </c>
      <c r="D386" s="7" t="s">
        <v>1143</v>
      </c>
      <c r="E386" s="63" t="s">
        <v>599</v>
      </c>
      <c r="F386" s="76" t="s">
        <v>275</v>
      </c>
      <c r="G386" s="60">
        <v>14997</v>
      </c>
      <c r="H386" s="60">
        <f>G386</f>
        <v>14997</v>
      </c>
      <c r="I386" s="60">
        <f>J386</f>
        <v>8000</v>
      </c>
      <c r="J386" s="60">
        <v>8000</v>
      </c>
      <c r="K386" s="60">
        <f>L386</f>
        <v>8000</v>
      </c>
      <c r="L386" s="60">
        <v>8000</v>
      </c>
      <c r="M386" s="60">
        <f>N386</f>
        <v>3500</v>
      </c>
      <c r="N386" s="60">
        <v>3500</v>
      </c>
      <c r="O386" s="60">
        <f>P386</f>
        <v>3500</v>
      </c>
      <c r="P386" s="60">
        <v>3500</v>
      </c>
      <c r="Q386" s="142"/>
      <c r="R386" s="142"/>
      <c r="S386" s="142"/>
      <c r="T386" s="19"/>
      <c r="U386" s="19"/>
      <c r="V386" s="19"/>
    </row>
    <row r="387" spans="1:19" s="22" customFormat="1" ht="48" customHeight="1">
      <c r="A387" s="136" t="s">
        <v>489</v>
      </c>
      <c r="B387" s="92" t="s">
        <v>490</v>
      </c>
      <c r="C387" s="93"/>
      <c r="D387" s="93"/>
      <c r="E387" s="93"/>
      <c r="F387" s="93"/>
      <c r="G387" s="94">
        <f>G388</f>
        <v>81560</v>
      </c>
      <c r="H387" s="94">
        <f>H388</f>
        <v>81560</v>
      </c>
      <c r="I387" s="94"/>
      <c r="J387" s="94"/>
      <c r="K387" s="94"/>
      <c r="L387" s="94"/>
      <c r="M387" s="94">
        <f>M388</f>
        <v>74500</v>
      </c>
      <c r="N387" s="94">
        <f>N388</f>
        <v>74500</v>
      </c>
      <c r="O387" s="94">
        <f>O388</f>
        <v>7900</v>
      </c>
      <c r="P387" s="94">
        <f>P388</f>
        <v>7900</v>
      </c>
      <c r="Q387" s="94"/>
      <c r="R387" s="94"/>
      <c r="S387" s="95"/>
    </row>
    <row r="388" spans="1:19" s="22" customFormat="1" ht="64.5" customHeight="1">
      <c r="A388" s="91" t="s">
        <v>735</v>
      </c>
      <c r="B388" s="92" t="s">
        <v>736</v>
      </c>
      <c r="C388" s="93"/>
      <c r="D388" s="93"/>
      <c r="E388" s="93"/>
      <c r="F388" s="93"/>
      <c r="G388" s="94">
        <f>SUM(G389:G398)</f>
        <v>81560</v>
      </c>
      <c r="H388" s="94">
        <f>SUM(H389:H398)</f>
        <v>81560</v>
      </c>
      <c r="I388" s="94"/>
      <c r="J388" s="94"/>
      <c r="K388" s="94"/>
      <c r="L388" s="94"/>
      <c r="M388" s="94">
        <f>SUM(M389:M398)</f>
        <v>74500</v>
      </c>
      <c r="N388" s="94">
        <f>SUM(N389:N398)</f>
        <v>74500</v>
      </c>
      <c r="O388" s="94">
        <f>SUM(O389:O398)</f>
        <v>7900</v>
      </c>
      <c r="P388" s="94">
        <f>SUM(P389:P398)</f>
        <v>7900</v>
      </c>
      <c r="Q388" s="94"/>
      <c r="R388" s="94"/>
      <c r="S388" s="95"/>
    </row>
    <row r="389" spans="1:22" ht="49.5">
      <c r="A389" s="141">
        <v>3</v>
      </c>
      <c r="B389" s="3" t="s">
        <v>1745</v>
      </c>
      <c r="C389" s="1" t="s">
        <v>177</v>
      </c>
      <c r="D389" s="76" t="s">
        <v>276</v>
      </c>
      <c r="E389" s="63" t="s">
        <v>516</v>
      </c>
      <c r="F389" s="76" t="s">
        <v>277</v>
      </c>
      <c r="G389" s="60">
        <v>14763</v>
      </c>
      <c r="H389" s="60">
        <f>G389</f>
        <v>14763</v>
      </c>
      <c r="I389" s="142"/>
      <c r="J389" s="142"/>
      <c r="K389" s="142"/>
      <c r="L389" s="142"/>
      <c r="M389" s="60">
        <f>N389</f>
        <v>12500</v>
      </c>
      <c r="N389" s="60">
        <v>12500</v>
      </c>
      <c r="O389" s="60">
        <f>P389</f>
        <v>7900</v>
      </c>
      <c r="P389" s="60">
        <v>7900</v>
      </c>
      <c r="Q389" s="60"/>
      <c r="R389" s="60"/>
      <c r="S389" s="142"/>
      <c r="T389" s="19"/>
      <c r="U389" s="19"/>
      <c r="V389" s="19"/>
    </row>
    <row r="390" spans="1:22" ht="49.5">
      <c r="A390" s="141">
        <v>4</v>
      </c>
      <c r="B390" s="3" t="s">
        <v>1746</v>
      </c>
      <c r="C390" s="1" t="s">
        <v>176</v>
      </c>
      <c r="D390" s="1" t="s">
        <v>278</v>
      </c>
      <c r="E390" s="7" t="s">
        <v>511</v>
      </c>
      <c r="F390" s="1" t="s">
        <v>279</v>
      </c>
      <c r="G390" s="9">
        <v>10991</v>
      </c>
      <c r="H390" s="60">
        <f>G390</f>
        <v>10991</v>
      </c>
      <c r="I390" s="142"/>
      <c r="J390" s="142"/>
      <c r="K390" s="142"/>
      <c r="L390" s="142"/>
      <c r="M390" s="60">
        <f>N390</f>
        <v>9980</v>
      </c>
      <c r="N390" s="72">
        <v>9980</v>
      </c>
      <c r="O390" s="60"/>
      <c r="P390" s="60"/>
      <c r="Q390" s="60"/>
      <c r="R390" s="60"/>
      <c r="S390" s="142"/>
      <c r="T390" s="19"/>
      <c r="U390" s="19"/>
      <c r="V390" s="19"/>
    </row>
    <row r="391" spans="1:22" ht="49.5">
      <c r="A391" s="141">
        <v>5</v>
      </c>
      <c r="B391" s="3" t="s">
        <v>1747</v>
      </c>
      <c r="C391" s="1" t="s">
        <v>177</v>
      </c>
      <c r="D391" s="1" t="s">
        <v>280</v>
      </c>
      <c r="E391" s="7" t="s">
        <v>511</v>
      </c>
      <c r="F391" s="1" t="s">
        <v>281</v>
      </c>
      <c r="G391" s="9">
        <v>13008</v>
      </c>
      <c r="H391" s="60">
        <f>G391</f>
        <v>13008</v>
      </c>
      <c r="I391" s="142"/>
      <c r="J391" s="142"/>
      <c r="K391" s="142"/>
      <c r="L391" s="142"/>
      <c r="M391" s="60">
        <f>N391</f>
        <v>11500</v>
      </c>
      <c r="N391" s="72">
        <v>11500</v>
      </c>
      <c r="O391" s="60"/>
      <c r="P391" s="60"/>
      <c r="Q391" s="60"/>
      <c r="R391" s="60"/>
      <c r="S391" s="142"/>
      <c r="T391" s="19"/>
      <c r="U391" s="19"/>
      <c r="V391" s="19"/>
    </row>
    <row r="392" spans="1:22" ht="66" customHeight="1">
      <c r="A392" s="141">
        <v>6</v>
      </c>
      <c r="B392" s="3" t="s">
        <v>1748</v>
      </c>
      <c r="C392" s="1" t="s">
        <v>177</v>
      </c>
      <c r="D392" s="1" t="s">
        <v>282</v>
      </c>
      <c r="E392" s="7" t="s">
        <v>1144</v>
      </c>
      <c r="F392" s="7"/>
      <c r="G392" s="9">
        <v>8798</v>
      </c>
      <c r="H392" s="60">
        <f>G392</f>
        <v>8798</v>
      </c>
      <c r="I392" s="142"/>
      <c r="J392" s="142"/>
      <c r="K392" s="142"/>
      <c r="L392" s="142"/>
      <c r="M392" s="60">
        <f>N392</f>
        <v>8400</v>
      </c>
      <c r="N392" s="72">
        <v>8400</v>
      </c>
      <c r="O392" s="60"/>
      <c r="P392" s="60"/>
      <c r="Q392" s="60"/>
      <c r="R392" s="60"/>
      <c r="S392" s="142"/>
      <c r="T392" s="19"/>
      <c r="U392" s="19"/>
      <c r="V392" s="19"/>
    </row>
    <row r="393" spans="1:22" ht="49.5">
      <c r="A393" s="141">
        <v>7</v>
      </c>
      <c r="B393" s="3" t="s">
        <v>1749</v>
      </c>
      <c r="C393" s="1" t="s">
        <v>1145</v>
      </c>
      <c r="D393" s="1" t="s">
        <v>283</v>
      </c>
      <c r="E393" s="7" t="s">
        <v>1144</v>
      </c>
      <c r="F393" s="7"/>
      <c r="G393" s="9">
        <v>8000</v>
      </c>
      <c r="H393" s="60">
        <f>G393</f>
        <v>8000</v>
      </c>
      <c r="I393" s="142"/>
      <c r="J393" s="142"/>
      <c r="K393" s="142"/>
      <c r="L393" s="142"/>
      <c r="M393" s="60">
        <f>N393</f>
        <v>7500</v>
      </c>
      <c r="N393" s="72">
        <v>7500</v>
      </c>
      <c r="O393" s="60"/>
      <c r="P393" s="60"/>
      <c r="Q393" s="60"/>
      <c r="R393" s="60"/>
      <c r="S393" s="142"/>
      <c r="T393" s="19"/>
      <c r="U393" s="19"/>
      <c r="V393" s="19"/>
    </row>
    <row r="394" spans="1:22" ht="33">
      <c r="A394" s="141">
        <v>8</v>
      </c>
      <c r="B394" s="3" t="s">
        <v>1750</v>
      </c>
      <c r="C394" s="1" t="s">
        <v>178</v>
      </c>
      <c r="D394" s="7" t="s">
        <v>1146</v>
      </c>
      <c r="E394" s="7" t="s">
        <v>1144</v>
      </c>
      <c r="F394" s="7"/>
      <c r="G394" s="9">
        <v>8000</v>
      </c>
      <c r="H394" s="60">
        <f>G394</f>
        <v>8000</v>
      </c>
      <c r="I394" s="142"/>
      <c r="J394" s="142"/>
      <c r="K394" s="142"/>
      <c r="L394" s="142"/>
      <c r="M394" s="60">
        <f>N394</f>
        <v>7500</v>
      </c>
      <c r="N394" s="72">
        <v>7500</v>
      </c>
      <c r="O394" s="60"/>
      <c r="P394" s="60"/>
      <c r="Q394" s="60"/>
      <c r="R394" s="60"/>
      <c r="S394" s="142"/>
      <c r="T394" s="19"/>
      <c r="U394" s="19"/>
      <c r="V394" s="19"/>
    </row>
    <row r="395" spans="1:22" ht="47.25" customHeight="1">
      <c r="A395" s="141">
        <v>9</v>
      </c>
      <c r="B395" s="3" t="s">
        <v>1751</v>
      </c>
      <c r="C395" s="1" t="s">
        <v>179</v>
      </c>
      <c r="D395" s="7" t="s">
        <v>1147</v>
      </c>
      <c r="E395" s="7" t="s">
        <v>1144</v>
      </c>
      <c r="F395" s="7"/>
      <c r="G395" s="9">
        <v>6000</v>
      </c>
      <c r="H395" s="60">
        <f>G395</f>
        <v>6000</v>
      </c>
      <c r="I395" s="142"/>
      <c r="J395" s="142"/>
      <c r="K395" s="142"/>
      <c r="L395" s="142"/>
      <c r="M395" s="60">
        <f>N395</f>
        <v>5700</v>
      </c>
      <c r="N395" s="72">
        <v>5700</v>
      </c>
      <c r="O395" s="60"/>
      <c r="P395" s="60"/>
      <c r="Q395" s="60"/>
      <c r="R395" s="60"/>
      <c r="S395" s="142"/>
      <c r="T395" s="19"/>
      <c r="U395" s="19"/>
      <c r="V395" s="19"/>
    </row>
    <row r="396" spans="1:22" ht="47.25" customHeight="1">
      <c r="A396" s="141">
        <v>10</v>
      </c>
      <c r="B396" s="3" t="s">
        <v>1752</v>
      </c>
      <c r="C396" s="1" t="s">
        <v>180</v>
      </c>
      <c r="D396" s="7" t="s">
        <v>1148</v>
      </c>
      <c r="E396" s="7" t="s">
        <v>1144</v>
      </c>
      <c r="F396" s="7"/>
      <c r="G396" s="9">
        <v>3000</v>
      </c>
      <c r="H396" s="60">
        <f>G396</f>
        <v>3000</v>
      </c>
      <c r="I396" s="142"/>
      <c r="J396" s="142"/>
      <c r="K396" s="142"/>
      <c r="L396" s="142"/>
      <c r="M396" s="60">
        <f>N396</f>
        <v>2850</v>
      </c>
      <c r="N396" s="72">
        <v>2850</v>
      </c>
      <c r="O396" s="60"/>
      <c r="P396" s="60"/>
      <c r="Q396" s="60"/>
      <c r="R396" s="60"/>
      <c r="S396" s="142"/>
      <c r="T396" s="19"/>
      <c r="U396" s="19"/>
      <c r="V396" s="19"/>
    </row>
    <row r="397" spans="1:22" ht="24.75" customHeight="1">
      <c r="A397" s="141">
        <v>11</v>
      </c>
      <c r="B397" s="3" t="s">
        <v>1753</v>
      </c>
      <c r="C397" s="1" t="s">
        <v>178</v>
      </c>
      <c r="D397" s="7" t="s">
        <v>1149</v>
      </c>
      <c r="E397" s="7" t="s">
        <v>1144</v>
      </c>
      <c r="F397" s="7"/>
      <c r="G397" s="9">
        <v>4000</v>
      </c>
      <c r="H397" s="60">
        <f>G397</f>
        <v>4000</v>
      </c>
      <c r="I397" s="142"/>
      <c r="J397" s="142"/>
      <c r="K397" s="142"/>
      <c r="L397" s="142"/>
      <c r="M397" s="60">
        <f>N397</f>
        <v>3810</v>
      </c>
      <c r="N397" s="72">
        <v>3810</v>
      </c>
      <c r="O397" s="60"/>
      <c r="P397" s="60"/>
      <c r="Q397" s="60"/>
      <c r="R397" s="60"/>
      <c r="S397" s="142"/>
      <c r="T397" s="19"/>
      <c r="U397" s="19"/>
      <c r="V397" s="19"/>
    </row>
    <row r="398" spans="1:22" ht="24.75" customHeight="1">
      <c r="A398" s="141">
        <v>12</v>
      </c>
      <c r="B398" s="3" t="s">
        <v>1754</v>
      </c>
      <c r="C398" s="1" t="s">
        <v>178</v>
      </c>
      <c r="D398" s="7" t="s">
        <v>1150</v>
      </c>
      <c r="E398" s="7" t="s">
        <v>1144</v>
      </c>
      <c r="F398" s="7"/>
      <c r="G398" s="9">
        <v>5000</v>
      </c>
      <c r="H398" s="60">
        <f>G398</f>
        <v>5000</v>
      </c>
      <c r="I398" s="142"/>
      <c r="J398" s="142"/>
      <c r="K398" s="142"/>
      <c r="L398" s="142"/>
      <c r="M398" s="60">
        <f>N398</f>
        <v>4760</v>
      </c>
      <c r="N398" s="72">
        <v>4760</v>
      </c>
      <c r="O398" s="60"/>
      <c r="P398" s="60"/>
      <c r="Q398" s="60"/>
      <c r="R398" s="60"/>
      <c r="S398" s="142"/>
      <c r="T398" s="19"/>
      <c r="U398" s="19"/>
      <c r="V398" s="19"/>
    </row>
    <row r="399" spans="1:19" s="281" customFormat="1" ht="27" customHeight="1">
      <c r="A399" s="276" t="s">
        <v>9</v>
      </c>
      <c r="B399" s="277" t="s">
        <v>1755</v>
      </c>
      <c r="C399" s="230"/>
      <c r="D399" s="278"/>
      <c r="E399" s="278"/>
      <c r="F399" s="278"/>
      <c r="G399" s="279">
        <f>G400+G409</f>
        <v>113824</v>
      </c>
      <c r="H399" s="279">
        <f>H400+H409</f>
        <v>113824</v>
      </c>
      <c r="I399" s="279">
        <f>I400+I409</f>
        <v>14800</v>
      </c>
      <c r="J399" s="279">
        <f>J400+J409</f>
        <v>14800</v>
      </c>
      <c r="K399" s="279">
        <f>K400+K409</f>
        <v>14800</v>
      </c>
      <c r="L399" s="279">
        <f>L400+L409</f>
        <v>14800</v>
      </c>
      <c r="M399" s="279">
        <f>M400+M409</f>
        <v>80000</v>
      </c>
      <c r="N399" s="279">
        <f>N400+N409</f>
        <v>80000</v>
      </c>
      <c r="O399" s="279">
        <f>O400+O409</f>
        <v>30100</v>
      </c>
      <c r="P399" s="279">
        <f>P400+P409</f>
        <v>30100</v>
      </c>
      <c r="Q399" s="279">
        <f>R399</f>
        <v>16000</v>
      </c>
      <c r="R399" s="279">
        <v>16000</v>
      </c>
      <c r="S399" s="280"/>
    </row>
    <row r="400" spans="1:19" s="22" customFormat="1" ht="61.5" customHeight="1">
      <c r="A400" s="136" t="s">
        <v>423</v>
      </c>
      <c r="B400" s="92" t="s">
        <v>424</v>
      </c>
      <c r="C400" s="93"/>
      <c r="D400" s="93"/>
      <c r="E400" s="93"/>
      <c r="F400" s="93"/>
      <c r="G400" s="94">
        <f>G401</f>
        <v>34874</v>
      </c>
      <c r="H400" s="94">
        <f>H401</f>
        <v>34874</v>
      </c>
      <c r="I400" s="94">
        <f>I401</f>
        <v>14800</v>
      </c>
      <c r="J400" s="94">
        <f>J401</f>
        <v>14800</v>
      </c>
      <c r="K400" s="94">
        <f>K401</f>
        <v>14800</v>
      </c>
      <c r="L400" s="94">
        <f>L401</f>
        <v>14800</v>
      </c>
      <c r="M400" s="94">
        <f>M401</f>
        <v>14910</v>
      </c>
      <c r="N400" s="94">
        <f>N401</f>
        <v>14910</v>
      </c>
      <c r="O400" s="94">
        <f>O401</f>
        <v>14700</v>
      </c>
      <c r="P400" s="94">
        <f>P401</f>
        <v>14700</v>
      </c>
      <c r="Q400" s="94"/>
      <c r="R400" s="94"/>
      <c r="S400" s="146"/>
    </row>
    <row r="401" spans="1:19" s="22" customFormat="1" ht="45" customHeight="1">
      <c r="A401" s="91" t="s">
        <v>425</v>
      </c>
      <c r="B401" s="92" t="s">
        <v>426</v>
      </c>
      <c r="C401" s="93"/>
      <c r="D401" s="93"/>
      <c r="E401" s="93"/>
      <c r="F401" s="93"/>
      <c r="G401" s="94">
        <f>SUM(G404:G408)</f>
        <v>34874</v>
      </c>
      <c r="H401" s="94">
        <f>SUM(H404:H408)</f>
        <v>34874</v>
      </c>
      <c r="I401" s="94">
        <f>SUM(I404:I408)</f>
        <v>14800</v>
      </c>
      <c r="J401" s="94">
        <f>SUM(J404:J408)</f>
        <v>14800</v>
      </c>
      <c r="K401" s="94">
        <f>SUM(K404:K408)</f>
        <v>14800</v>
      </c>
      <c r="L401" s="94">
        <f>SUM(L404:L408)</f>
        <v>14800</v>
      </c>
      <c r="M401" s="94">
        <f>SUM(M404:M408)</f>
        <v>14910</v>
      </c>
      <c r="N401" s="94">
        <f>SUM(N404:N408)</f>
        <v>14910</v>
      </c>
      <c r="O401" s="94">
        <f>SUM(O404:O408)</f>
        <v>14700</v>
      </c>
      <c r="P401" s="94">
        <f>SUM(P404:P408)</f>
        <v>14700</v>
      </c>
      <c r="Q401" s="94"/>
      <c r="R401" s="94"/>
      <c r="S401" s="146"/>
    </row>
    <row r="402" spans="1:19" s="23" customFormat="1" ht="24" customHeight="1">
      <c r="A402" s="91"/>
      <c r="B402" s="92" t="s">
        <v>427</v>
      </c>
      <c r="C402" s="96"/>
      <c r="D402" s="96"/>
      <c r="E402" s="96"/>
      <c r="F402" s="96"/>
      <c r="G402" s="97"/>
      <c r="H402" s="97"/>
      <c r="I402" s="97"/>
      <c r="J402" s="97"/>
      <c r="K402" s="97"/>
      <c r="L402" s="97"/>
      <c r="M402" s="97"/>
      <c r="N402" s="97"/>
      <c r="O402" s="97"/>
      <c r="P402" s="97"/>
      <c r="Q402" s="97"/>
      <c r="R402" s="97"/>
      <c r="S402" s="146"/>
    </row>
    <row r="403" spans="1:19" s="22" customFormat="1" ht="58.5" customHeight="1">
      <c r="A403" s="91"/>
      <c r="B403" s="98" t="s">
        <v>428</v>
      </c>
      <c r="C403" s="93"/>
      <c r="D403" s="93"/>
      <c r="E403" s="93"/>
      <c r="F403" s="93"/>
      <c r="G403" s="95"/>
      <c r="H403" s="95"/>
      <c r="I403" s="95"/>
      <c r="J403" s="95"/>
      <c r="K403" s="95"/>
      <c r="L403" s="95"/>
      <c r="M403" s="95"/>
      <c r="N403" s="95"/>
      <c r="O403" s="95"/>
      <c r="P403" s="95"/>
      <c r="Q403" s="95"/>
      <c r="R403" s="95"/>
      <c r="S403" s="146"/>
    </row>
    <row r="404" spans="1:22" ht="49.5">
      <c r="A404" s="141">
        <v>1</v>
      </c>
      <c r="B404" s="3" t="s">
        <v>1756</v>
      </c>
      <c r="C404" s="1" t="s">
        <v>181</v>
      </c>
      <c r="D404" s="7" t="s">
        <v>284</v>
      </c>
      <c r="E404" s="7">
        <v>2015</v>
      </c>
      <c r="F404" s="76" t="s">
        <v>285</v>
      </c>
      <c r="G404" s="72">
        <v>5730</v>
      </c>
      <c r="H404" s="72">
        <f>G404</f>
        <v>5730</v>
      </c>
      <c r="I404" s="72">
        <f>J404</f>
        <v>2100</v>
      </c>
      <c r="J404" s="122">
        <v>2100</v>
      </c>
      <c r="K404" s="72">
        <f>L404</f>
        <v>2100</v>
      </c>
      <c r="L404" s="122">
        <v>2100</v>
      </c>
      <c r="M404" s="72">
        <f>N404</f>
        <v>2580</v>
      </c>
      <c r="N404" s="72">
        <v>2580</v>
      </c>
      <c r="O404" s="60">
        <f>P404</f>
        <v>2400</v>
      </c>
      <c r="P404" s="60">
        <v>2400</v>
      </c>
      <c r="Q404" s="142"/>
      <c r="R404" s="142"/>
      <c r="S404" s="142"/>
      <c r="T404" s="19"/>
      <c r="U404" s="19"/>
      <c r="V404" s="19"/>
    </row>
    <row r="405" spans="1:22" ht="49.5">
      <c r="A405" s="141">
        <v>2</v>
      </c>
      <c r="B405" s="3" t="s">
        <v>1757</v>
      </c>
      <c r="C405" s="1" t="s">
        <v>182</v>
      </c>
      <c r="D405" s="7" t="s">
        <v>286</v>
      </c>
      <c r="E405" s="7">
        <v>2015</v>
      </c>
      <c r="F405" s="76" t="s">
        <v>287</v>
      </c>
      <c r="G405" s="72">
        <v>14679</v>
      </c>
      <c r="H405" s="72">
        <f>G405</f>
        <v>14679</v>
      </c>
      <c r="I405" s="72">
        <f>J405</f>
        <v>5200</v>
      </c>
      <c r="J405" s="122">
        <v>5200</v>
      </c>
      <c r="K405" s="72">
        <f>L405</f>
        <v>5200</v>
      </c>
      <c r="L405" s="122">
        <v>5200</v>
      </c>
      <c r="M405" s="72">
        <v>7800</v>
      </c>
      <c r="N405" s="72">
        <v>7800</v>
      </c>
      <c r="O405" s="60">
        <f>P405</f>
        <v>7800</v>
      </c>
      <c r="P405" s="60">
        <v>7800</v>
      </c>
      <c r="Q405" s="142"/>
      <c r="R405" s="142"/>
      <c r="S405" s="142"/>
      <c r="T405" s="19"/>
      <c r="U405" s="19"/>
      <c r="V405" s="19"/>
    </row>
    <row r="406" spans="1:22" ht="49.5">
      <c r="A406" s="141">
        <v>3</v>
      </c>
      <c r="B406" s="3" t="s">
        <v>1758</v>
      </c>
      <c r="C406" s="76" t="s">
        <v>183</v>
      </c>
      <c r="D406" s="1" t="s">
        <v>1132</v>
      </c>
      <c r="E406" s="63" t="s">
        <v>288</v>
      </c>
      <c r="F406" s="76" t="s">
        <v>289</v>
      </c>
      <c r="G406" s="60">
        <v>9092</v>
      </c>
      <c r="H406" s="60">
        <f>G406</f>
        <v>9092</v>
      </c>
      <c r="I406" s="60">
        <f>J406</f>
        <v>3500</v>
      </c>
      <c r="J406" s="60">
        <v>3500</v>
      </c>
      <c r="K406" s="60">
        <f>L406</f>
        <v>3500</v>
      </c>
      <c r="L406" s="60">
        <v>3500</v>
      </c>
      <c r="M406" s="72">
        <v>3850</v>
      </c>
      <c r="N406" s="72">
        <v>3850</v>
      </c>
      <c r="O406" s="60">
        <v>3850</v>
      </c>
      <c r="P406" s="60">
        <f>O406</f>
        <v>3850</v>
      </c>
      <c r="Q406" s="142"/>
      <c r="R406" s="142"/>
      <c r="S406" s="142"/>
      <c r="T406" s="19"/>
      <c r="U406" s="19"/>
      <c r="V406" s="19"/>
    </row>
    <row r="407" spans="1:22" ht="49.5">
      <c r="A407" s="141">
        <v>4</v>
      </c>
      <c r="B407" s="3" t="s">
        <v>1759</v>
      </c>
      <c r="C407" s="76" t="s">
        <v>184</v>
      </c>
      <c r="D407" s="1" t="s">
        <v>1133</v>
      </c>
      <c r="E407" s="63" t="s">
        <v>288</v>
      </c>
      <c r="F407" s="76" t="s">
        <v>290</v>
      </c>
      <c r="G407" s="60">
        <v>902</v>
      </c>
      <c r="H407" s="60">
        <f>G407</f>
        <v>902</v>
      </c>
      <c r="I407" s="142">
        <v>500</v>
      </c>
      <c r="J407" s="142">
        <v>500</v>
      </c>
      <c r="K407" s="142">
        <v>500</v>
      </c>
      <c r="L407" s="142">
        <v>500</v>
      </c>
      <c r="M407" s="72">
        <f>N407</f>
        <v>330</v>
      </c>
      <c r="N407" s="72">
        <v>330</v>
      </c>
      <c r="O407" s="60">
        <v>300</v>
      </c>
      <c r="P407" s="60">
        <f>O407</f>
        <v>300</v>
      </c>
      <c r="Q407" s="142"/>
      <c r="R407" s="142"/>
      <c r="S407" s="142"/>
      <c r="T407" s="19"/>
      <c r="U407" s="19"/>
      <c r="V407" s="19"/>
    </row>
    <row r="408" spans="1:22" ht="84.75" customHeight="1">
      <c r="A408" s="141">
        <v>5</v>
      </c>
      <c r="B408" s="3" t="s">
        <v>1760</v>
      </c>
      <c r="C408" s="76" t="s">
        <v>185</v>
      </c>
      <c r="D408" s="1" t="s">
        <v>1134</v>
      </c>
      <c r="E408" s="63" t="s">
        <v>288</v>
      </c>
      <c r="F408" s="76" t="s">
        <v>291</v>
      </c>
      <c r="G408" s="60">
        <v>4471</v>
      </c>
      <c r="H408" s="60">
        <f>G408</f>
        <v>4471</v>
      </c>
      <c r="I408" s="60">
        <v>3500</v>
      </c>
      <c r="J408" s="60">
        <f>I408</f>
        <v>3500</v>
      </c>
      <c r="K408" s="60">
        <v>3500</v>
      </c>
      <c r="L408" s="60">
        <f>K408</f>
        <v>3500</v>
      </c>
      <c r="M408" s="72">
        <v>350</v>
      </c>
      <c r="N408" s="72">
        <v>350</v>
      </c>
      <c r="O408" s="60">
        <v>350</v>
      </c>
      <c r="P408" s="60">
        <f>O408</f>
        <v>350</v>
      </c>
      <c r="Q408" s="142"/>
      <c r="R408" s="142"/>
      <c r="S408" s="142"/>
      <c r="T408" s="19"/>
      <c r="U408" s="19"/>
      <c r="V408" s="19"/>
    </row>
    <row r="409" spans="1:19" s="22" customFormat="1" ht="45" customHeight="1">
      <c r="A409" s="136" t="s">
        <v>489</v>
      </c>
      <c r="B409" s="92" t="s">
        <v>490</v>
      </c>
      <c r="C409" s="93"/>
      <c r="D409" s="93"/>
      <c r="E409" s="93"/>
      <c r="F409" s="93"/>
      <c r="G409" s="94">
        <f>G410</f>
        <v>78950</v>
      </c>
      <c r="H409" s="94">
        <f>H410</f>
        <v>78950</v>
      </c>
      <c r="I409" s="94"/>
      <c r="J409" s="94"/>
      <c r="K409" s="94"/>
      <c r="L409" s="94"/>
      <c r="M409" s="94">
        <f>M410</f>
        <v>65090</v>
      </c>
      <c r="N409" s="94">
        <f>N410</f>
        <v>65090</v>
      </c>
      <c r="O409" s="94">
        <f>O410</f>
        <v>15400</v>
      </c>
      <c r="P409" s="94">
        <f>P410</f>
        <v>15400</v>
      </c>
      <c r="Q409" s="94"/>
      <c r="R409" s="94"/>
      <c r="S409" s="95"/>
    </row>
    <row r="410" spans="1:19" s="22" customFormat="1" ht="63.75" customHeight="1">
      <c r="A410" s="91" t="s">
        <v>735</v>
      </c>
      <c r="B410" s="92" t="s">
        <v>736</v>
      </c>
      <c r="C410" s="93"/>
      <c r="D410" s="93"/>
      <c r="E410" s="93"/>
      <c r="F410" s="93"/>
      <c r="G410" s="94">
        <f>SUM(G411:G419)</f>
        <v>78950</v>
      </c>
      <c r="H410" s="94">
        <f>SUM(H411:H419)</f>
        <v>78950</v>
      </c>
      <c r="I410" s="94"/>
      <c r="J410" s="94"/>
      <c r="K410" s="94"/>
      <c r="L410" s="94"/>
      <c r="M410" s="94">
        <f>SUM(M411:M419)</f>
        <v>65090</v>
      </c>
      <c r="N410" s="94">
        <f>SUM(N411:N419)</f>
        <v>65090</v>
      </c>
      <c r="O410" s="94">
        <f>SUM(O411:O419)</f>
        <v>15400</v>
      </c>
      <c r="P410" s="94">
        <f>SUM(P411:P419)</f>
        <v>15400</v>
      </c>
      <c r="Q410" s="94"/>
      <c r="R410" s="94"/>
      <c r="S410" s="95"/>
    </row>
    <row r="411" spans="1:22" ht="58.5" customHeight="1">
      <c r="A411" s="141">
        <v>1</v>
      </c>
      <c r="B411" s="3" t="s">
        <v>1761</v>
      </c>
      <c r="C411" s="76" t="s">
        <v>184</v>
      </c>
      <c r="D411" s="1" t="s">
        <v>292</v>
      </c>
      <c r="E411" s="63" t="s">
        <v>599</v>
      </c>
      <c r="F411" s="76" t="s">
        <v>293</v>
      </c>
      <c r="G411" s="60">
        <v>14898</v>
      </c>
      <c r="H411" s="60">
        <f>G411</f>
        <v>14898</v>
      </c>
      <c r="I411" s="142"/>
      <c r="J411" s="142"/>
      <c r="K411" s="142"/>
      <c r="L411" s="142"/>
      <c r="M411" s="72">
        <v>13400</v>
      </c>
      <c r="N411" s="72">
        <v>13400</v>
      </c>
      <c r="O411" s="60">
        <v>7400</v>
      </c>
      <c r="P411" s="60">
        <f>O411</f>
        <v>7400</v>
      </c>
      <c r="Q411" s="60"/>
      <c r="R411" s="142"/>
      <c r="S411" s="142"/>
      <c r="T411" s="19"/>
      <c r="U411" s="19"/>
      <c r="V411" s="19"/>
    </row>
    <row r="412" spans="1:22" ht="63.75" customHeight="1">
      <c r="A412" s="141">
        <v>2</v>
      </c>
      <c r="B412" s="3" t="s">
        <v>1762</v>
      </c>
      <c r="C412" s="76" t="s">
        <v>186</v>
      </c>
      <c r="D412" s="1" t="s">
        <v>294</v>
      </c>
      <c r="E412" s="63" t="s">
        <v>599</v>
      </c>
      <c r="F412" s="76" t="s">
        <v>295</v>
      </c>
      <c r="G412" s="60">
        <v>14978</v>
      </c>
      <c r="H412" s="60">
        <f>G412</f>
        <v>14978</v>
      </c>
      <c r="I412" s="142"/>
      <c r="J412" s="142"/>
      <c r="K412" s="142"/>
      <c r="L412" s="142"/>
      <c r="M412" s="72">
        <v>10790</v>
      </c>
      <c r="N412" s="72">
        <v>10790</v>
      </c>
      <c r="O412" s="60">
        <v>8000</v>
      </c>
      <c r="P412" s="60">
        <f>O412</f>
        <v>8000</v>
      </c>
      <c r="Q412" s="60"/>
      <c r="R412" s="142"/>
      <c r="S412" s="142"/>
      <c r="T412" s="19"/>
      <c r="U412" s="19"/>
      <c r="V412" s="19"/>
    </row>
    <row r="413" spans="1:22" ht="97.5" customHeight="1">
      <c r="A413" s="141">
        <v>3</v>
      </c>
      <c r="B413" s="3" t="s">
        <v>1763</v>
      </c>
      <c r="C413" s="76" t="s">
        <v>187</v>
      </c>
      <c r="D413" s="158" t="s">
        <v>299</v>
      </c>
      <c r="E413" s="123" t="s">
        <v>1669</v>
      </c>
      <c r="F413" s="76" t="s">
        <v>1135</v>
      </c>
      <c r="G413" s="60">
        <v>559</v>
      </c>
      <c r="H413" s="60">
        <f>G413</f>
        <v>559</v>
      </c>
      <c r="I413" s="142"/>
      <c r="J413" s="142"/>
      <c r="K413" s="142"/>
      <c r="L413" s="142"/>
      <c r="M413" s="72">
        <f>N413</f>
        <v>530</v>
      </c>
      <c r="N413" s="142">
        <v>530</v>
      </c>
      <c r="O413" s="142"/>
      <c r="P413" s="142"/>
      <c r="Q413" s="142"/>
      <c r="R413" s="142"/>
      <c r="S413" s="142"/>
      <c r="T413" s="19"/>
      <c r="U413" s="19"/>
      <c r="V413" s="19"/>
    </row>
    <row r="414" spans="1:22" ht="129" customHeight="1">
      <c r="A414" s="141">
        <v>4</v>
      </c>
      <c r="B414" s="3" t="s">
        <v>1764</v>
      </c>
      <c r="C414" s="76" t="s">
        <v>1141</v>
      </c>
      <c r="D414" s="158" t="s">
        <v>300</v>
      </c>
      <c r="E414" s="123" t="s">
        <v>1669</v>
      </c>
      <c r="F414" s="76" t="s">
        <v>1136</v>
      </c>
      <c r="G414" s="60">
        <v>896</v>
      </c>
      <c r="H414" s="60">
        <f>G414</f>
        <v>896</v>
      </c>
      <c r="I414" s="142"/>
      <c r="J414" s="142"/>
      <c r="K414" s="142"/>
      <c r="L414" s="142"/>
      <c r="M414" s="72">
        <f>N414</f>
        <v>850</v>
      </c>
      <c r="N414" s="142">
        <v>850</v>
      </c>
      <c r="O414" s="142"/>
      <c r="P414" s="142"/>
      <c r="Q414" s="142"/>
      <c r="R414" s="142"/>
      <c r="S414" s="142"/>
      <c r="T414" s="19"/>
      <c r="U414" s="19"/>
      <c r="V414" s="19"/>
    </row>
    <row r="415" spans="1:22" ht="129" customHeight="1">
      <c r="A415" s="141">
        <v>5</v>
      </c>
      <c r="B415" s="3" t="s">
        <v>1765</v>
      </c>
      <c r="C415" s="76" t="s">
        <v>188</v>
      </c>
      <c r="D415" s="158" t="s">
        <v>301</v>
      </c>
      <c r="E415" s="123" t="s">
        <v>1669</v>
      </c>
      <c r="F415" s="76" t="s">
        <v>1137</v>
      </c>
      <c r="G415" s="60">
        <v>1156</v>
      </c>
      <c r="H415" s="60">
        <f>G415</f>
        <v>1156</v>
      </c>
      <c r="I415" s="142"/>
      <c r="J415" s="142"/>
      <c r="K415" s="142"/>
      <c r="L415" s="142"/>
      <c r="M415" s="72">
        <f>N415</f>
        <v>1050</v>
      </c>
      <c r="N415" s="72">
        <v>1050</v>
      </c>
      <c r="O415" s="142"/>
      <c r="P415" s="142"/>
      <c r="Q415" s="142"/>
      <c r="R415" s="142"/>
      <c r="S415" s="142"/>
      <c r="T415" s="19"/>
      <c r="U415" s="19"/>
      <c r="V415" s="19"/>
    </row>
    <row r="416" spans="1:22" ht="129" customHeight="1">
      <c r="A416" s="141">
        <v>6</v>
      </c>
      <c r="B416" s="3" t="s">
        <v>371</v>
      </c>
      <c r="C416" s="76" t="s">
        <v>189</v>
      </c>
      <c r="D416" s="158" t="s">
        <v>302</v>
      </c>
      <c r="E416" s="123" t="s">
        <v>1669</v>
      </c>
      <c r="F416" s="76" t="s">
        <v>1138</v>
      </c>
      <c r="G416" s="60">
        <v>409</v>
      </c>
      <c r="H416" s="60">
        <f>G416</f>
        <v>409</v>
      </c>
      <c r="I416" s="142"/>
      <c r="J416" s="142"/>
      <c r="K416" s="142"/>
      <c r="L416" s="142"/>
      <c r="M416" s="72">
        <f>N416</f>
        <v>390</v>
      </c>
      <c r="N416" s="142">
        <v>390</v>
      </c>
      <c r="O416" s="142"/>
      <c r="P416" s="142"/>
      <c r="Q416" s="142"/>
      <c r="R416" s="142"/>
      <c r="S416" s="142"/>
      <c r="T416" s="19"/>
      <c r="U416" s="19"/>
      <c r="V416" s="19"/>
    </row>
    <row r="417" spans="1:22" ht="204">
      <c r="A417" s="141">
        <v>7</v>
      </c>
      <c r="B417" s="3" t="s">
        <v>1766</v>
      </c>
      <c r="C417" s="60" t="s">
        <v>190</v>
      </c>
      <c r="D417" s="158" t="s">
        <v>1142</v>
      </c>
      <c r="E417" s="63" t="s">
        <v>511</v>
      </c>
      <c r="F417" s="76" t="s">
        <v>1139</v>
      </c>
      <c r="G417" s="60">
        <v>8900</v>
      </c>
      <c r="H417" s="60">
        <f>G417</f>
        <v>8900</v>
      </c>
      <c r="I417" s="142"/>
      <c r="J417" s="142"/>
      <c r="K417" s="142"/>
      <c r="L417" s="142"/>
      <c r="M417" s="72">
        <v>8000</v>
      </c>
      <c r="N417" s="72">
        <f>M417</f>
        <v>8000</v>
      </c>
      <c r="O417" s="142"/>
      <c r="P417" s="142"/>
      <c r="Q417" s="72"/>
      <c r="R417" s="72"/>
      <c r="S417" s="142"/>
      <c r="T417" s="19"/>
      <c r="U417" s="19"/>
      <c r="V417" s="19"/>
    </row>
    <row r="418" spans="1:22" ht="243.75" customHeight="1">
      <c r="A418" s="141">
        <v>8</v>
      </c>
      <c r="B418" s="3" t="s">
        <v>1768</v>
      </c>
      <c r="C418" s="60" t="s">
        <v>192</v>
      </c>
      <c r="D418" s="158" t="s">
        <v>370</v>
      </c>
      <c r="E418" s="63" t="s">
        <v>511</v>
      </c>
      <c r="F418" s="76" t="s">
        <v>1140</v>
      </c>
      <c r="G418" s="60">
        <v>26100</v>
      </c>
      <c r="H418" s="60">
        <f>G418</f>
        <v>26100</v>
      </c>
      <c r="I418" s="142"/>
      <c r="J418" s="142"/>
      <c r="K418" s="142"/>
      <c r="L418" s="142"/>
      <c r="M418" s="72">
        <f>N418</f>
        <v>20080</v>
      </c>
      <c r="N418" s="72">
        <v>20080</v>
      </c>
      <c r="O418" s="142"/>
      <c r="P418" s="142"/>
      <c r="Q418" s="142"/>
      <c r="R418" s="142"/>
      <c r="S418" s="142"/>
      <c r="T418" s="19"/>
      <c r="U418" s="19"/>
      <c r="V418" s="19"/>
    </row>
    <row r="419" spans="1:22" ht="93" customHeight="1">
      <c r="A419" s="141">
        <v>9</v>
      </c>
      <c r="B419" s="3" t="s">
        <v>1767</v>
      </c>
      <c r="C419" s="60" t="s">
        <v>191</v>
      </c>
      <c r="D419" s="158" t="s">
        <v>303</v>
      </c>
      <c r="E419" s="63" t="s">
        <v>494</v>
      </c>
      <c r="F419" s="76"/>
      <c r="G419" s="60">
        <v>11054</v>
      </c>
      <c r="H419" s="60">
        <f>G419</f>
        <v>11054</v>
      </c>
      <c r="I419" s="142"/>
      <c r="J419" s="142"/>
      <c r="K419" s="142"/>
      <c r="L419" s="142"/>
      <c r="M419" s="72">
        <v>10000</v>
      </c>
      <c r="N419" s="72">
        <f>M419</f>
        <v>10000</v>
      </c>
      <c r="O419" s="142"/>
      <c r="P419" s="142"/>
      <c r="Q419" s="142"/>
      <c r="R419" s="142"/>
      <c r="S419" s="142"/>
      <c r="T419" s="19"/>
      <c r="U419" s="19"/>
      <c r="V419" s="19"/>
    </row>
    <row r="420" spans="1:22" ht="16.5">
      <c r="A420" s="144"/>
      <c r="B420" s="143"/>
      <c r="C420" s="144"/>
      <c r="D420" s="143"/>
      <c r="E420" s="144"/>
      <c r="F420" s="143"/>
      <c r="G420" s="143"/>
      <c r="H420" s="143"/>
      <c r="I420" s="143"/>
      <c r="J420" s="143"/>
      <c r="K420" s="143"/>
      <c r="L420" s="143"/>
      <c r="M420" s="143"/>
      <c r="N420" s="143"/>
      <c r="O420" s="143"/>
      <c r="P420" s="143"/>
      <c r="Q420" s="143"/>
      <c r="R420" s="143"/>
      <c r="S420" s="143"/>
      <c r="T420" s="19"/>
      <c r="U420" s="19"/>
      <c r="V420" s="19"/>
    </row>
    <row r="421" spans="2:22" ht="16.5">
      <c r="B421" s="19"/>
      <c r="C421" s="27"/>
      <c r="D421" s="19"/>
      <c r="E421" s="27"/>
      <c r="F421" s="19"/>
      <c r="G421" s="19"/>
      <c r="H421" s="19"/>
      <c r="I421" s="19"/>
      <c r="J421" s="19"/>
      <c r="K421" s="19"/>
      <c r="L421" s="19"/>
      <c r="M421" s="19"/>
      <c r="N421" s="19"/>
      <c r="O421" s="19"/>
      <c r="P421" s="19"/>
      <c r="Q421" s="19"/>
      <c r="R421" s="19"/>
      <c r="S421" s="19"/>
      <c r="T421" s="19"/>
      <c r="U421" s="19"/>
      <c r="V421" s="19"/>
    </row>
    <row r="422" spans="2:22" ht="16.5">
      <c r="B422" s="19"/>
      <c r="C422" s="27"/>
      <c r="D422" s="19"/>
      <c r="E422" s="27"/>
      <c r="F422" s="19"/>
      <c r="G422" s="19"/>
      <c r="H422" s="19"/>
      <c r="I422" s="19"/>
      <c r="J422" s="19"/>
      <c r="K422" s="19"/>
      <c r="L422" s="19"/>
      <c r="M422" s="19"/>
      <c r="N422" s="19"/>
      <c r="O422" s="19"/>
      <c r="P422" s="19"/>
      <c r="Q422" s="19"/>
      <c r="R422" s="19"/>
      <c r="S422" s="19"/>
      <c r="T422" s="19"/>
      <c r="U422" s="19"/>
      <c r="V422" s="19"/>
    </row>
    <row r="423" spans="2:22" ht="16.5">
      <c r="B423" s="19"/>
      <c r="C423" s="27"/>
      <c r="D423" s="19"/>
      <c r="E423" s="27"/>
      <c r="F423" s="19"/>
      <c r="G423" s="19"/>
      <c r="H423" s="19"/>
      <c r="I423" s="19"/>
      <c r="J423" s="19"/>
      <c r="K423" s="19"/>
      <c r="L423" s="19"/>
      <c r="M423" s="19"/>
      <c r="N423" s="19"/>
      <c r="O423" s="19"/>
      <c r="P423" s="19"/>
      <c r="Q423" s="19"/>
      <c r="R423" s="19"/>
      <c r="S423" s="19"/>
      <c r="T423" s="19"/>
      <c r="U423" s="19"/>
      <c r="V423" s="19"/>
    </row>
    <row r="424" spans="2:22" ht="16.5">
      <c r="B424" s="19"/>
      <c r="C424" s="27"/>
      <c r="D424" s="19"/>
      <c r="E424" s="27"/>
      <c r="F424" s="19"/>
      <c r="G424" s="19"/>
      <c r="H424" s="19"/>
      <c r="I424" s="19"/>
      <c r="J424" s="19"/>
      <c r="K424" s="19"/>
      <c r="L424" s="19"/>
      <c r="M424" s="19"/>
      <c r="N424" s="19"/>
      <c r="O424" s="19"/>
      <c r="P424" s="19"/>
      <c r="Q424" s="19"/>
      <c r="R424" s="19"/>
      <c r="S424" s="19"/>
      <c r="T424" s="19"/>
      <c r="U424" s="19"/>
      <c r="V424" s="19"/>
    </row>
    <row r="425" spans="2:22" ht="16.5">
      <c r="B425" s="19"/>
      <c r="C425" s="27"/>
      <c r="D425" s="19"/>
      <c r="E425" s="27"/>
      <c r="F425" s="19"/>
      <c r="G425" s="19"/>
      <c r="H425" s="19"/>
      <c r="I425" s="19"/>
      <c r="J425" s="19"/>
      <c r="K425" s="19"/>
      <c r="L425" s="19"/>
      <c r="M425" s="19"/>
      <c r="N425" s="19"/>
      <c r="O425" s="19"/>
      <c r="P425" s="19"/>
      <c r="Q425" s="19"/>
      <c r="R425" s="19"/>
      <c r="S425" s="19"/>
      <c r="T425" s="19"/>
      <c r="U425" s="19"/>
      <c r="V425" s="19"/>
    </row>
    <row r="426" spans="2:22" ht="16.5">
      <c r="B426" s="19"/>
      <c r="C426" s="27"/>
      <c r="D426" s="19"/>
      <c r="E426" s="27"/>
      <c r="F426" s="19"/>
      <c r="G426" s="19"/>
      <c r="H426" s="19"/>
      <c r="I426" s="19"/>
      <c r="J426" s="19"/>
      <c r="K426" s="19"/>
      <c r="L426" s="19"/>
      <c r="M426" s="19"/>
      <c r="N426" s="19"/>
      <c r="O426" s="19"/>
      <c r="P426" s="19"/>
      <c r="Q426" s="19"/>
      <c r="R426" s="19"/>
      <c r="S426" s="19"/>
      <c r="T426" s="19"/>
      <c r="U426" s="19"/>
      <c r="V426" s="19"/>
    </row>
    <row r="427" spans="2:22" ht="16.5">
      <c r="B427" s="19"/>
      <c r="C427" s="27"/>
      <c r="D427" s="19"/>
      <c r="E427" s="27"/>
      <c r="F427" s="19"/>
      <c r="G427" s="19"/>
      <c r="H427" s="19"/>
      <c r="I427" s="19"/>
      <c r="J427" s="19"/>
      <c r="K427" s="19"/>
      <c r="L427" s="19"/>
      <c r="M427" s="19"/>
      <c r="N427" s="19"/>
      <c r="O427" s="19"/>
      <c r="P427" s="19"/>
      <c r="Q427" s="19"/>
      <c r="R427" s="19"/>
      <c r="S427" s="19"/>
      <c r="T427" s="19"/>
      <c r="U427" s="19"/>
      <c r="V427" s="19"/>
    </row>
    <row r="428" spans="2:22" ht="16.5">
      <c r="B428" s="19"/>
      <c r="C428" s="27"/>
      <c r="D428" s="19"/>
      <c r="E428" s="27"/>
      <c r="F428" s="19"/>
      <c r="G428" s="19"/>
      <c r="H428" s="19"/>
      <c r="I428" s="19"/>
      <c r="J428" s="19"/>
      <c r="K428" s="19"/>
      <c r="L428" s="19"/>
      <c r="M428" s="19"/>
      <c r="N428" s="19"/>
      <c r="O428" s="19"/>
      <c r="P428" s="19"/>
      <c r="Q428" s="19"/>
      <c r="R428" s="19"/>
      <c r="S428" s="19"/>
      <c r="T428" s="19"/>
      <c r="U428" s="19"/>
      <c r="V428" s="19"/>
    </row>
    <row r="429" spans="2:22" ht="16.5">
      <c r="B429" s="19"/>
      <c r="C429" s="27"/>
      <c r="D429" s="19"/>
      <c r="E429" s="27"/>
      <c r="F429" s="19"/>
      <c r="G429" s="19"/>
      <c r="H429" s="19"/>
      <c r="I429" s="19"/>
      <c r="J429" s="19"/>
      <c r="K429" s="19"/>
      <c r="L429" s="19"/>
      <c r="M429" s="19"/>
      <c r="N429" s="19"/>
      <c r="O429" s="19"/>
      <c r="P429" s="19"/>
      <c r="Q429" s="19"/>
      <c r="R429" s="19"/>
      <c r="S429" s="19"/>
      <c r="T429" s="19"/>
      <c r="U429" s="19"/>
      <c r="V429" s="19"/>
    </row>
    <row r="430" spans="2:22" ht="16.5">
      <c r="B430" s="19"/>
      <c r="C430" s="27"/>
      <c r="D430" s="19"/>
      <c r="E430" s="27"/>
      <c r="F430" s="19"/>
      <c r="G430" s="19"/>
      <c r="H430" s="19"/>
      <c r="I430" s="19"/>
      <c r="J430" s="19"/>
      <c r="K430" s="19"/>
      <c r="L430" s="19"/>
      <c r="M430" s="19"/>
      <c r="N430" s="19"/>
      <c r="O430" s="19"/>
      <c r="P430" s="19"/>
      <c r="Q430" s="19"/>
      <c r="R430" s="19"/>
      <c r="S430" s="19"/>
      <c r="T430" s="19"/>
      <c r="U430" s="19"/>
      <c r="V430" s="19"/>
    </row>
    <row r="431" spans="2:22" ht="16.5">
      <c r="B431" s="19"/>
      <c r="C431" s="27"/>
      <c r="D431" s="19"/>
      <c r="E431" s="27"/>
      <c r="F431" s="19"/>
      <c r="G431" s="19"/>
      <c r="H431" s="19"/>
      <c r="I431" s="19"/>
      <c r="J431" s="19"/>
      <c r="K431" s="19"/>
      <c r="L431" s="19"/>
      <c r="M431" s="19"/>
      <c r="N431" s="19"/>
      <c r="O431" s="19"/>
      <c r="P431" s="19"/>
      <c r="Q431" s="19"/>
      <c r="R431" s="19"/>
      <c r="S431" s="19"/>
      <c r="T431" s="19"/>
      <c r="U431" s="19"/>
      <c r="V431" s="19"/>
    </row>
    <row r="432" spans="2:22" ht="16.5">
      <c r="B432" s="19"/>
      <c r="C432" s="27"/>
      <c r="D432" s="19"/>
      <c r="E432" s="27"/>
      <c r="F432" s="19"/>
      <c r="G432" s="19"/>
      <c r="H432" s="19"/>
      <c r="I432" s="19"/>
      <c r="J432" s="19"/>
      <c r="K432" s="19"/>
      <c r="L432" s="19"/>
      <c r="M432" s="19"/>
      <c r="N432" s="19"/>
      <c r="O432" s="19"/>
      <c r="P432" s="19"/>
      <c r="Q432" s="19"/>
      <c r="R432" s="19"/>
      <c r="S432" s="19"/>
      <c r="T432" s="19"/>
      <c r="U432" s="19"/>
      <c r="V432" s="19"/>
    </row>
    <row r="433" spans="2:22" ht="16.5">
      <c r="B433" s="19"/>
      <c r="C433" s="27"/>
      <c r="D433" s="19"/>
      <c r="E433" s="27"/>
      <c r="F433" s="19"/>
      <c r="G433" s="19"/>
      <c r="H433" s="19"/>
      <c r="I433" s="19"/>
      <c r="J433" s="19"/>
      <c r="K433" s="19"/>
      <c r="L433" s="19"/>
      <c r="M433" s="19"/>
      <c r="N433" s="19"/>
      <c r="O433" s="19"/>
      <c r="P433" s="19"/>
      <c r="Q433" s="19"/>
      <c r="R433" s="19"/>
      <c r="S433" s="19"/>
      <c r="T433" s="19"/>
      <c r="U433" s="19"/>
      <c r="V433" s="19"/>
    </row>
    <row r="434" spans="2:22" ht="16.5">
      <c r="B434" s="19"/>
      <c r="C434" s="27"/>
      <c r="D434" s="19"/>
      <c r="E434" s="27"/>
      <c r="F434" s="19"/>
      <c r="G434" s="19"/>
      <c r="H434" s="19"/>
      <c r="I434" s="19"/>
      <c r="J434" s="19"/>
      <c r="K434" s="19"/>
      <c r="L434" s="19"/>
      <c r="M434" s="19"/>
      <c r="N434" s="19"/>
      <c r="O434" s="19"/>
      <c r="P434" s="19"/>
      <c r="Q434" s="19"/>
      <c r="R434" s="19"/>
      <c r="S434" s="19"/>
      <c r="T434" s="19"/>
      <c r="U434" s="19"/>
      <c r="V434" s="19"/>
    </row>
    <row r="435" spans="2:22" ht="16.5">
      <c r="B435" s="19"/>
      <c r="C435" s="27"/>
      <c r="D435" s="19"/>
      <c r="E435" s="27"/>
      <c r="F435" s="19"/>
      <c r="G435" s="19"/>
      <c r="H435" s="19"/>
      <c r="I435" s="19"/>
      <c r="J435" s="19"/>
      <c r="K435" s="19"/>
      <c r="L435" s="19"/>
      <c r="M435" s="19"/>
      <c r="N435" s="19"/>
      <c r="O435" s="19"/>
      <c r="P435" s="19"/>
      <c r="Q435" s="19"/>
      <c r="R435" s="19"/>
      <c r="S435" s="19"/>
      <c r="T435" s="19"/>
      <c r="U435" s="19"/>
      <c r="V435" s="19"/>
    </row>
    <row r="436" spans="2:22" ht="16.5">
      <c r="B436" s="19"/>
      <c r="C436" s="27"/>
      <c r="D436" s="19"/>
      <c r="E436" s="27"/>
      <c r="F436" s="19"/>
      <c r="G436" s="19"/>
      <c r="H436" s="19"/>
      <c r="I436" s="19"/>
      <c r="J436" s="19"/>
      <c r="K436" s="19"/>
      <c r="L436" s="19"/>
      <c r="M436" s="19"/>
      <c r="N436" s="19"/>
      <c r="O436" s="19"/>
      <c r="P436" s="19"/>
      <c r="Q436" s="19"/>
      <c r="R436" s="19"/>
      <c r="S436" s="19"/>
      <c r="T436" s="19"/>
      <c r="U436" s="19"/>
      <c r="V436" s="19"/>
    </row>
    <row r="437" spans="2:22" ht="16.5">
      <c r="B437" s="19"/>
      <c r="C437" s="27"/>
      <c r="D437" s="19"/>
      <c r="E437" s="27"/>
      <c r="F437" s="19"/>
      <c r="G437" s="19"/>
      <c r="H437" s="19"/>
      <c r="I437" s="19"/>
      <c r="J437" s="19"/>
      <c r="K437" s="19"/>
      <c r="L437" s="19"/>
      <c r="M437" s="19"/>
      <c r="N437" s="19"/>
      <c r="O437" s="19"/>
      <c r="P437" s="19"/>
      <c r="Q437" s="19"/>
      <c r="R437" s="19"/>
      <c r="S437" s="19"/>
      <c r="T437" s="19"/>
      <c r="U437" s="19"/>
      <c r="V437" s="19"/>
    </row>
    <row r="438" spans="2:22" ht="16.5">
      <c r="B438" s="19"/>
      <c r="C438" s="27"/>
      <c r="D438" s="19"/>
      <c r="E438" s="27"/>
      <c r="F438" s="19"/>
      <c r="G438" s="19"/>
      <c r="H438" s="19"/>
      <c r="I438" s="19"/>
      <c r="J438" s="19"/>
      <c r="K438" s="19"/>
      <c r="L438" s="19"/>
      <c r="M438" s="19"/>
      <c r="N438" s="19"/>
      <c r="O438" s="19"/>
      <c r="P438" s="19"/>
      <c r="Q438" s="19"/>
      <c r="R438" s="19"/>
      <c r="S438" s="19"/>
      <c r="T438" s="19"/>
      <c r="U438" s="19"/>
      <c r="V438" s="19"/>
    </row>
    <row r="439" spans="2:22" ht="16.5">
      <c r="B439" s="19"/>
      <c r="C439" s="27"/>
      <c r="D439" s="19"/>
      <c r="E439" s="27"/>
      <c r="F439" s="19"/>
      <c r="G439" s="19"/>
      <c r="H439" s="19"/>
      <c r="I439" s="19"/>
      <c r="J439" s="19"/>
      <c r="K439" s="19"/>
      <c r="L439" s="19"/>
      <c r="M439" s="19"/>
      <c r="N439" s="19"/>
      <c r="O439" s="19"/>
      <c r="P439" s="19"/>
      <c r="Q439" s="19"/>
      <c r="R439" s="19"/>
      <c r="S439" s="19"/>
      <c r="T439" s="19"/>
      <c r="U439" s="19"/>
      <c r="V439" s="19"/>
    </row>
    <row r="440" spans="2:22" ht="16.5">
      <c r="B440" s="19"/>
      <c r="C440" s="27"/>
      <c r="D440" s="19"/>
      <c r="E440" s="27"/>
      <c r="F440" s="19"/>
      <c r="G440" s="19"/>
      <c r="H440" s="19"/>
      <c r="I440" s="19"/>
      <c r="J440" s="19"/>
      <c r="K440" s="19"/>
      <c r="L440" s="19"/>
      <c r="M440" s="19"/>
      <c r="N440" s="19"/>
      <c r="O440" s="19"/>
      <c r="P440" s="19"/>
      <c r="Q440" s="19"/>
      <c r="R440" s="19"/>
      <c r="S440" s="19"/>
      <c r="T440" s="19"/>
      <c r="U440" s="19"/>
      <c r="V440" s="19"/>
    </row>
    <row r="441" spans="2:22" ht="16.5">
      <c r="B441" s="19"/>
      <c r="C441" s="27"/>
      <c r="D441" s="19"/>
      <c r="E441" s="27"/>
      <c r="F441" s="19"/>
      <c r="G441" s="19"/>
      <c r="H441" s="19"/>
      <c r="I441" s="19"/>
      <c r="J441" s="19"/>
      <c r="K441" s="19"/>
      <c r="L441" s="19"/>
      <c r="M441" s="19"/>
      <c r="N441" s="19"/>
      <c r="O441" s="19"/>
      <c r="P441" s="19"/>
      <c r="Q441" s="19"/>
      <c r="R441" s="19"/>
      <c r="S441" s="19"/>
      <c r="T441" s="19"/>
      <c r="U441" s="19"/>
      <c r="V441" s="19"/>
    </row>
    <row r="442" spans="2:22" ht="16.5">
      <c r="B442" s="19"/>
      <c r="C442" s="27"/>
      <c r="D442" s="19"/>
      <c r="E442" s="27"/>
      <c r="F442" s="19"/>
      <c r="G442" s="19"/>
      <c r="H442" s="19"/>
      <c r="I442" s="19"/>
      <c r="J442" s="19"/>
      <c r="K442" s="19"/>
      <c r="L442" s="19"/>
      <c r="M442" s="19"/>
      <c r="N442" s="19"/>
      <c r="O442" s="19"/>
      <c r="P442" s="19"/>
      <c r="Q442" s="19"/>
      <c r="R442" s="19"/>
      <c r="S442" s="19"/>
      <c r="T442" s="19"/>
      <c r="U442" s="19"/>
      <c r="V442" s="19"/>
    </row>
    <row r="443" spans="2:22" ht="16.5">
      <c r="B443" s="19"/>
      <c r="C443" s="27"/>
      <c r="D443" s="19"/>
      <c r="E443" s="27"/>
      <c r="F443" s="19"/>
      <c r="G443" s="19"/>
      <c r="H443" s="19"/>
      <c r="I443" s="19"/>
      <c r="J443" s="19"/>
      <c r="K443" s="19"/>
      <c r="L443" s="19"/>
      <c r="M443" s="19"/>
      <c r="N443" s="19"/>
      <c r="O443" s="19"/>
      <c r="P443" s="19"/>
      <c r="Q443" s="19"/>
      <c r="R443" s="19"/>
      <c r="S443" s="19"/>
      <c r="T443" s="19"/>
      <c r="U443" s="19"/>
      <c r="V443" s="19"/>
    </row>
    <row r="444" spans="2:22" ht="16.5">
      <c r="B444" s="19"/>
      <c r="C444" s="27"/>
      <c r="D444" s="19"/>
      <c r="E444" s="27"/>
      <c r="F444" s="19"/>
      <c r="G444" s="19"/>
      <c r="H444" s="19"/>
      <c r="I444" s="19"/>
      <c r="J444" s="19"/>
      <c r="K444" s="19"/>
      <c r="L444" s="19"/>
      <c r="M444" s="19"/>
      <c r="N444" s="19"/>
      <c r="O444" s="19"/>
      <c r="P444" s="19"/>
      <c r="Q444" s="19"/>
      <c r="R444" s="19"/>
      <c r="S444" s="19"/>
      <c r="T444" s="19"/>
      <c r="U444" s="19"/>
      <c r="V444" s="19"/>
    </row>
    <row r="445" spans="2:22" ht="16.5">
      <c r="B445" s="19"/>
      <c r="C445" s="27"/>
      <c r="D445" s="19"/>
      <c r="E445" s="27"/>
      <c r="F445" s="19"/>
      <c r="G445" s="19"/>
      <c r="H445" s="19"/>
      <c r="I445" s="19"/>
      <c r="J445" s="19"/>
      <c r="K445" s="19"/>
      <c r="L445" s="19"/>
      <c r="M445" s="19"/>
      <c r="N445" s="19"/>
      <c r="O445" s="19"/>
      <c r="P445" s="19"/>
      <c r="Q445" s="19"/>
      <c r="R445" s="19"/>
      <c r="S445" s="19"/>
      <c r="T445" s="19"/>
      <c r="U445" s="19"/>
      <c r="V445" s="19"/>
    </row>
    <row r="446" spans="2:22" ht="16.5">
      <c r="B446" s="19"/>
      <c r="C446" s="27"/>
      <c r="D446" s="19"/>
      <c r="E446" s="27"/>
      <c r="F446" s="19"/>
      <c r="G446" s="19"/>
      <c r="H446" s="19"/>
      <c r="I446" s="19"/>
      <c r="J446" s="19"/>
      <c r="K446" s="19"/>
      <c r="L446" s="19"/>
      <c r="M446" s="19"/>
      <c r="N446" s="19"/>
      <c r="O446" s="19"/>
      <c r="P446" s="19"/>
      <c r="Q446" s="19"/>
      <c r="R446" s="19"/>
      <c r="S446" s="19"/>
      <c r="T446" s="19"/>
      <c r="U446" s="19"/>
      <c r="V446" s="19"/>
    </row>
    <row r="447" spans="2:22" ht="16.5">
      <c r="B447" s="19"/>
      <c r="C447" s="27"/>
      <c r="D447" s="19"/>
      <c r="E447" s="27"/>
      <c r="F447" s="19"/>
      <c r="G447" s="19"/>
      <c r="H447" s="19"/>
      <c r="I447" s="19"/>
      <c r="J447" s="19"/>
      <c r="K447" s="19"/>
      <c r="L447" s="19"/>
      <c r="M447" s="19"/>
      <c r="N447" s="19"/>
      <c r="O447" s="19"/>
      <c r="P447" s="19"/>
      <c r="Q447" s="19"/>
      <c r="R447" s="19"/>
      <c r="S447" s="19"/>
      <c r="T447" s="19"/>
      <c r="U447" s="19"/>
      <c r="V447" s="19"/>
    </row>
    <row r="448" spans="2:22" ht="16.5">
      <c r="B448" s="19"/>
      <c r="C448" s="27"/>
      <c r="D448" s="19"/>
      <c r="E448" s="27"/>
      <c r="F448" s="19"/>
      <c r="G448" s="19"/>
      <c r="H448" s="19"/>
      <c r="I448" s="19"/>
      <c r="J448" s="19"/>
      <c r="K448" s="19"/>
      <c r="L448" s="19"/>
      <c r="M448" s="19"/>
      <c r="N448" s="19"/>
      <c r="O448" s="19"/>
      <c r="P448" s="19"/>
      <c r="Q448" s="19"/>
      <c r="R448" s="19"/>
      <c r="S448" s="19"/>
      <c r="T448" s="19"/>
      <c r="U448" s="19"/>
      <c r="V448" s="19"/>
    </row>
    <row r="449" spans="2:22" ht="16.5">
      <c r="B449" s="19"/>
      <c r="C449" s="27"/>
      <c r="D449" s="19"/>
      <c r="E449" s="27"/>
      <c r="F449" s="19"/>
      <c r="G449" s="19"/>
      <c r="H449" s="19"/>
      <c r="I449" s="19"/>
      <c r="J449" s="19"/>
      <c r="K449" s="19"/>
      <c r="L449" s="19"/>
      <c r="M449" s="19"/>
      <c r="N449" s="19"/>
      <c r="O449" s="19"/>
      <c r="P449" s="19"/>
      <c r="Q449" s="19"/>
      <c r="R449" s="19"/>
      <c r="S449" s="19"/>
      <c r="T449" s="19"/>
      <c r="U449" s="19"/>
      <c r="V449" s="19"/>
    </row>
    <row r="450" spans="2:22" ht="16.5">
      <c r="B450" s="19"/>
      <c r="C450" s="27"/>
      <c r="D450" s="19"/>
      <c r="E450" s="27"/>
      <c r="F450" s="19"/>
      <c r="G450" s="19"/>
      <c r="H450" s="19"/>
      <c r="I450" s="19"/>
      <c r="J450" s="19"/>
      <c r="K450" s="19"/>
      <c r="L450" s="19"/>
      <c r="M450" s="19"/>
      <c r="N450" s="19"/>
      <c r="O450" s="19"/>
      <c r="P450" s="19"/>
      <c r="Q450" s="19"/>
      <c r="R450" s="19"/>
      <c r="S450" s="19"/>
      <c r="T450" s="19"/>
      <c r="U450" s="19"/>
      <c r="V450" s="19"/>
    </row>
    <row r="451" spans="2:22" ht="16.5">
      <c r="B451" s="19"/>
      <c r="C451" s="27"/>
      <c r="D451" s="19"/>
      <c r="E451" s="27"/>
      <c r="F451" s="19"/>
      <c r="G451" s="19"/>
      <c r="H451" s="19"/>
      <c r="I451" s="19"/>
      <c r="J451" s="19"/>
      <c r="K451" s="19"/>
      <c r="L451" s="19"/>
      <c r="M451" s="19"/>
      <c r="N451" s="19"/>
      <c r="O451" s="19"/>
      <c r="P451" s="19"/>
      <c r="Q451" s="19"/>
      <c r="R451" s="19"/>
      <c r="S451" s="19"/>
      <c r="T451" s="19"/>
      <c r="U451" s="19"/>
      <c r="V451" s="19"/>
    </row>
    <row r="452" spans="2:22" ht="16.5">
      <c r="B452" s="19"/>
      <c r="C452" s="27"/>
      <c r="D452" s="19"/>
      <c r="E452" s="27"/>
      <c r="F452" s="19"/>
      <c r="G452" s="19"/>
      <c r="H452" s="19"/>
      <c r="I452" s="19"/>
      <c r="J452" s="19"/>
      <c r="K452" s="19"/>
      <c r="L452" s="19"/>
      <c r="M452" s="19"/>
      <c r="N452" s="19"/>
      <c r="O452" s="19"/>
      <c r="P452" s="19"/>
      <c r="Q452" s="19"/>
      <c r="R452" s="19"/>
      <c r="S452" s="19"/>
      <c r="T452" s="19"/>
      <c r="U452" s="19"/>
      <c r="V452" s="19"/>
    </row>
    <row r="453" spans="2:22" ht="16.5">
      <c r="B453" s="19"/>
      <c r="C453" s="27"/>
      <c r="D453" s="19"/>
      <c r="E453" s="27"/>
      <c r="F453" s="19"/>
      <c r="G453" s="19"/>
      <c r="H453" s="19"/>
      <c r="I453" s="19"/>
      <c r="J453" s="19"/>
      <c r="K453" s="19"/>
      <c r="L453" s="19"/>
      <c r="M453" s="19"/>
      <c r="N453" s="19"/>
      <c r="O453" s="19"/>
      <c r="P453" s="19"/>
      <c r="Q453" s="19"/>
      <c r="R453" s="19"/>
      <c r="S453" s="19"/>
      <c r="T453" s="19"/>
      <c r="U453" s="19"/>
      <c r="V453" s="19"/>
    </row>
    <row r="454" spans="2:22" ht="16.5">
      <c r="B454" s="19"/>
      <c r="C454" s="27"/>
      <c r="D454" s="19"/>
      <c r="E454" s="27"/>
      <c r="F454" s="19"/>
      <c r="G454" s="19"/>
      <c r="H454" s="19"/>
      <c r="I454" s="19"/>
      <c r="J454" s="19"/>
      <c r="K454" s="19"/>
      <c r="L454" s="19"/>
      <c r="M454" s="19"/>
      <c r="N454" s="19"/>
      <c r="O454" s="19"/>
      <c r="P454" s="19"/>
      <c r="Q454" s="19"/>
      <c r="R454" s="19"/>
      <c r="S454" s="19"/>
      <c r="T454" s="19"/>
      <c r="U454" s="19"/>
      <c r="V454" s="19"/>
    </row>
    <row r="455" spans="2:22" ht="16.5">
      <c r="B455" s="19"/>
      <c r="C455" s="27"/>
      <c r="D455" s="19"/>
      <c r="E455" s="27"/>
      <c r="F455" s="19"/>
      <c r="G455" s="19"/>
      <c r="H455" s="19"/>
      <c r="I455" s="19"/>
      <c r="J455" s="19"/>
      <c r="K455" s="19"/>
      <c r="L455" s="19"/>
      <c r="M455" s="19"/>
      <c r="N455" s="19"/>
      <c r="O455" s="19"/>
      <c r="P455" s="19"/>
      <c r="Q455" s="19"/>
      <c r="R455" s="19"/>
      <c r="S455" s="19"/>
      <c r="T455" s="19"/>
      <c r="U455" s="19"/>
      <c r="V455" s="19"/>
    </row>
    <row r="456" spans="2:22" ht="16.5">
      <c r="B456" s="19"/>
      <c r="C456" s="27"/>
      <c r="D456" s="19"/>
      <c r="E456" s="27"/>
      <c r="F456" s="19"/>
      <c r="G456" s="19"/>
      <c r="H456" s="19"/>
      <c r="I456" s="19"/>
      <c r="J456" s="19"/>
      <c r="K456" s="19"/>
      <c r="L456" s="19"/>
      <c r="M456" s="19"/>
      <c r="N456" s="19"/>
      <c r="O456" s="19"/>
      <c r="P456" s="19"/>
      <c r="Q456" s="19"/>
      <c r="R456" s="19"/>
      <c r="S456" s="19"/>
      <c r="T456" s="19"/>
      <c r="U456" s="19"/>
      <c r="V456" s="19"/>
    </row>
    <row r="457" spans="2:22" ht="16.5">
      <c r="B457" s="19"/>
      <c r="C457" s="27"/>
      <c r="D457" s="19"/>
      <c r="E457" s="27"/>
      <c r="F457" s="19"/>
      <c r="G457" s="19"/>
      <c r="H457" s="19"/>
      <c r="I457" s="19"/>
      <c r="J457" s="19"/>
      <c r="K457" s="19"/>
      <c r="L457" s="19"/>
      <c r="M457" s="19"/>
      <c r="N457" s="19"/>
      <c r="O457" s="19"/>
      <c r="P457" s="19"/>
      <c r="Q457" s="19"/>
      <c r="R457" s="19"/>
      <c r="S457" s="19"/>
      <c r="T457" s="19"/>
      <c r="U457" s="19"/>
      <c r="V457" s="19"/>
    </row>
    <row r="458" spans="2:22" ht="16.5">
      <c r="B458" s="19"/>
      <c r="C458" s="27"/>
      <c r="D458" s="19"/>
      <c r="E458" s="27"/>
      <c r="F458" s="19"/>
      <c r="G458" s="19"/>
      <c r="H458" s="19"/>
      <c r="I458" s="19"/>
      <c r="J458" s="19"/>
      <c r="K458" s="19"/>
      <c r="L458" s="19"/>
      <c r="M458" s="19"/>
      <c r="N458" s="19"/>
      <c r="O458" s="19"/>
      <c r="P458" s="19"/>
      <c r="Q458" s="19"/>
      <c r="R458" s="19"/>
      <c r="S458" s="19"/>
      <c r="T458" s="19"/>
      <c r="U458" s="19"/>
      <c r="V458" s="19"/>
    </row>
    <row r="459" spans="2:22" ht="16.5">
      <c r="B459" s="19"/>
      <c r="C459" s="27"/>
      <c r="D459" s="19"/>
      <c r="E459" s="27"/>
      <c r="F459" s="19"/>
      <c r="G459" s="19"/>
      <c r="H459" s="19"/>
      <c r="I459" s="19"/>
      <c r="J459" s="19"/>
      <c r="K459" s="19"/>
      <c r="L459" s="19"/>
      <c r="M459" s="19"/>
      <c r="N459" s="19"/>
      <c r="O459" s="19"/>
      <c r="P459" s="19"/>
      <c r="Q459" s="19"/>
      <c r="R459" s="19"/>
      <c r="S459" s="19"/>
      <c r="T459" s="19"/>
      <c r="U459" s="19"/>
      <c r="V459" s="19"/>
    </row>
    <row r="460" spans="2:22" ht="16.5">
      <c r="B460" s="19"/>
      <c r="C460" s="27"/>
      <c r="D460" s="19"/>
      <c r="E460" s="27"/>
      <c r="F460" s="19"/>
      <c r="G460" s="19"/>
      <c r="H460" s="19"/>
      <c r="I460" s="19"/>
      <c r="J460" s="19"/>
      <c r="K460" s="19"/>
      <c r="L460" s="19"/>
      <c r="M460" s="19"/>
      <c r="N460" s="19"/>
      <c r="O460" s="19"/>
      <c r="P460" s="19"/>
      <c r="Q460" s="19"/>
      <c r="R460" s="19"/>
      <c r="S460" s="19"/>
      <c r="T460" s="19"/>
      <c r="U460" s="19"/>
      <c r="V460" s="19"/>
    </row>
    <row r="461" spans="2:22" ht="16.5">
      <c r="B461" s="19"/>
      <c r="C461" s="27"/>
      <c r="D461" s="19"/>
      <c r="E461" s="27"/>
      <c r="F461" s="19"/>
      <c r="G461" s="19"/>
      <c r="H461" s="19"/>
      <c r="I461" s="19"/>
      <c r="J461" s="19"/>
      <c r="K461" s="19"/>
      <c r="L461" s="19"/>
      <c r="M461" s="19"/>
      <c r="N461" s="19"/>
      <c r="O461" s="19"/>
      <c r="P461" s="19"/>
      <c r="Q461" s="19"/>
      <c r="R461" s="19"/>
      <c r="S461" s="19"/>
      <c r="T461" s="19"/>
      <c r="U461" s="19"/>
      <c r="V461" s="19"/>
    </row>
    <row r="462" spans="2:22" ht="16.5">
      <c r="B462" s="19"/>
      <c r="C462" s="27"/>
      <c r="D462" s="19"/>
      <c r="E462" s="27"/>
      <c r="F462" s="19"/>
      <c r="G462" s="19"/>
      <c r="H462" s="19"/>
      <c r="I462" s="19"/>
      <c r="J462" s="19"/>
      <c r="K462" s="19"/>
      <c r="L462" s="19"/>
      <c r="M462" s="19"/>
      <c r="N462" s="19"/>
      <c r="O462" s="19"/>
      <c r="P462" s="19"/>
      <c r="Q462" s="19"/>
      <c r="R462" s="19"/>
      <c r="S462" s="19"/>
      <c r="T462" s="19"/>
      <c r="U462" s="19"/>
      <c r="V462" s="19"/>
    </row>
    <row r="463" spans="2:22" ht="16.5">
      <c r="B463" s="19"/>
      <c r="C463" s="27"/>
      <c r="D463" s="19"/>
      <c r="E463" s="27"/>
      <c r="F463" s="19"/>
      <c r="G463" s="19"/>
      <c r="H463" s="19"/>
      <c r="I463" s="19"/>
      <c r="J463" s="19"/>
      <c r="K463" s="19"/>
      <c r="L463" s="19"/>
      <c r="M463" s="19"/>
      <c r="N463" s="19"/>
      <c r="O463" s="19"/>
      <c r="P463" s="19"/>
      <c r="Q463" s="19"/>
      <c r="R463" s="19"/>
      <c r="S463" s="19"/>
      <c r="T463" s="19"/>
      <c r="U463" s="19"/>
      <c r="V463" s="19"/>
    </row>
    <row r="464" spans="2:22" ht="16.5">
      <c r="B464" s="19"/>
      <c r="C464" s="27"/>
      <c r="D464" s="19"/>
      <c r="E464" s="27"/>
      <c r="F464" s="19"/>
      <c r="G464" s="19"/>
      <c r="H464" s="19"/>
      <c r="I464" s="19"/>
      <c r="J464" s="19"/>
      <c r="K464" s="19"/>
      <c r="L464" s="19"/>
      <c r="M464" s="19"/>
      <c r="N464" s="19"/>
      <c r="O464" s="19"/>
      <c r="P464" s="19"/>
      <c r="Q464" s="19"/>
      <c r="R464" s="19"/>
      <c r="S464" s="19"/>
      <c r="T464" s="19"/>
      <c r="U464" s="19"/>
      <c r="V464" s="19"/>
    </row>
    <row r="465" spans="2:22" ht="16.5">
      <c r="B465" s="19"/>
      <c r="C465" s="27"/>
      <c r="D465" s="19"/>
      <c r="E465" s="27"/>
      <c r="F465" s="19"/>
      <c r="G465" s="19"/>
      <c r="H465" s="19"/>
      <c r="I465" s="19"/>
      <c r="J465" s="19"/>
      <c r="K465" s="19"/>
      <c r="L465" s="19"/>
      <c r="M465" s="19"/>
      <c r="N465" s="19"/>
      <c r="O465" s="19"/>
      <c r="P465" s="19"/>
      <c r="Q465" s="19"/>
      <c r="R465" s="19"/>
      <c r="S465" s="19"/>
      <c r="T465" s="19"/>
      <c r="U465" s="19"/>
      <c r="V465" s="19"/>
    </row>
    <row r="466" spans="2:22" ht="16.5">
      <c r="B466" s="19"/>
      <c r="C466" s="27"/>
      <c r="D466" s="19"/>
      <c r="E466" s="27"/>
      <c r="F466" s="19"/>
      <c r="G466" s="19"/>
      <c r="H466" s="19"/>
      <c r="I466" s="19"/>
      <c r="J466" s="19"/>
      <c r="K466" s="19"/>
      <c r="L466" s="19"/>
      <c r="M466" s="19"/>
      <c r="N466" s="19"/>
      <c r="O466" s="19"/>
      <c r="P466" s="19"/>
      <c r="Q466" s="19"/>
      <c r="R466" s="19"/>
      <c r="S466" s="19"/>
      <c r="T466" s="19"/>
      <c r="U466" s="19"/>
      <c r="V466" s="19"/>
    </row>
    <row r="467" spans="2:22" ht="16.5">
      <c r="B467" s="19"/>
      <c r="C467" s="27"/>
      <c r="D467" s="19"/>
      <c r="E467" s="27"/>
      <c r="F467" s="19"/>
      <c r="G467" s="19"/>
      <c r="H467" s="19"/>
      <c r="I467" s="19"/>
      <c r="J467" s="19"/>
      <c r="K467" s="19"/>
      <c r="L467" s="19"/>
      <c r="M467" s="19"/>
      <c r="N467" s="19"/>
      <c r="O467" s="19"/>
      <c r="P467" s="19"/>
      <c r="Q467" s="19"/>
      <c r="R467" s="19"/>
      <c r="S467" s="19"/>
      <c r="T467" s="19"/>
      <c r="U467" s="19"/>
      <c r="V467" s="19"/>
    </row>
    <row r="468" spans="2:22" ht="16.5">
      <c r="B468" s="19"/>
      <c r="C468" s="27"/>
      <c r="D468" s="19"/>
      <c r="E468" s="27"/>
      <c r="F468" s="19"/>
      <c r="G468" s="19"/>
      <c r="H468" s="19"/>
      <c r="I468" s="19"/>
      <c r="J468" s="19"/>
      <c r="K468" s="19"/>
      <c r="L468" s="19"/>
      <c r="M468" s="19"/>
      <c r="N468" s="19"/>
      <c r="O468" s="19"/>
      <c r="P468" s="19"/>
      <c r="Q468" s="19"/>
      <c r="R468" s="19"/>
      <c r="S468" s="19"/>
      <c r="T468" s="19"/>
      <c r="U468" s="19"/>
      <c r="V468" s="19"/>
    </row>
    <row r="469" spans="2:22" ht="16.5">
      <c r="B469" s="19"/>
      <c r="C469" s="27"/>
      <c r="D469" s="19"/>
      <c r="E469" s="27"/>
      <c r="F469" s="19"/>
      <c r="G469" s="19"/>
      <c r="H469" s="19"/>
      <c r="I469" s="19"/>
      <c r="J469" s="19"/>
      <c r="K469" s="19"/>
      <c r="L469" s="19"/>
      <c r="M469" s="19"/>
      <c r="N469" s="19"/>
      <c r="O469" s="19"/>
      <c r="P469" s="19"/>
      <c r="Q469" s="19"/>
      <c r="R469" s="19"/>
      <c r="S469" s="19"/>
      <c r="T469" s="19"/>
      <c r="U469" s="19"/>
      <c r="V469" s="19"/>
    </row>
    <row r="470" spans="2:22" ht="16.5">
      <c r="B470" s="19"/>
      <c r="C470" s="27"/>
      <c r="D470" s="19"/>
      <c r="E470" s="27"/>
      <c r="F470" s="19"/>
      <c r="G470" s="19"/>
      <c r="H470" s="19"/>
      <c r="I470" s="19"/>
      <c r="J470" s="19"/>
      <c r="K470" s="19"/>
      <c r="L470" s="19"/>
      <c r="M470" s="19"/>
      <c r="N470" s="19"/>
      <c r="O470" s="19"/>
      <c r="P470" s="19"/>
      <c r="Q470" s="19"/>
      <c r="R470" s="19"/>
      <c r="S470" s="19"/>
      <c r="T470" s="19"/>
      <c r="U470" s="19"/>
      <c r="V470" s="19"/>
    </row>
    <row r="471" spans="2:22" ht="16.5">
      <c r="B471" s="19"/>
      <c r="C471" s="27"/>
      <c r="D471" s="19"/>
      <c r="E471" s="27"/>
      <c r="F471" s="19"/>
      <c r="G471" s="19"/>
      <c r="H471" s="19"/>
      <c r="I471" s="19"/>
      <c r="J471" s="19"/>
      <c r="K471" s="19"/>
      <c r="L471" s="19"/>
      <c r="M471" s="19"/>
      <c r="N471" s="19"/>
      <c r="O471" s="19"/>
      <c r="P471" s="19"/>
      <c r="Q471" s="19"/>
      <c r="R471" s="19"/>
      <c r="S471" s="19"/>
      <c r="T471" s="19"/>
      <c r="U471" s="19"/>
      <c r="V471" s="19"/>
    </row>
    <row r="472" spans="2:22" ht="16.5">
      <c r="B472" s="19"/>
      <c r="C472" s="27"/>
      <c r="D472" s="19"/>
      <c r="E472" s="27"/>
      <c r="F472" s="19"/>
      <c r="G472" s="19"/>
      <c r="H472" s="19"/>
      <c r="I472" s="19"/>
      <c r="J472" s="19"/>
      <c r="K472" s="19"/>
      <c r="L472" s="19"/>
      <c r="M472" s="19"/>
      <c r="N472" s="19"/>
      <c r="O472" s="19"/>
      <c r="P472" s="19"/>
      <c r="Q472" s="19"/>
      <c r="R472" s="19"/>
      <c r="S472" s="19"/>
      <c r="T472" s="19"/>
      <c r="U472" s="19"/>
      <c r="V472" s="19"/>
    </row>
    <row r="473" spans="2:22" ht="16.5">
      <c r="B473" s="19"/>
      <c r="C473" s="27"/>
      <c r="D473" s="19"/>
      <c r="E473" s="27"/>
      <c r="F473" s="19"/>
      <c r="G473" s="19"/>
      <c r="H473" s="19"/>
      <c r="I473" s="19"/>
      <c r="J473" s="19"/>
      <c r="K473" s="19"/>
      <c r="L473" s="19"/>
      <c r="M473" s="19"/>
      <c r="N473" s="19"/>
      <c r="O473" s="19"/>
      <c r="P473" s="19"/>
      <c r="Q473" s="19"/>
      <c r="R473" s="19"/>
      <c r="S473" s="19"/>
      <c r="T473" s="19"/>
      <c r="U473" s="19"/>
      <c r="V473" s="19"/>
    </row>
    <row r="474" spans="2:22" ht="16.5">
      <c r="B474" s="19"/>
      <c r="C474" s="27"/>
      <c r="D474" s="19"/>
      <c r="E474" s="27"/>
      <c r="F474" s="19"/>
      <c r="G474" s="19"/>
      <c r="H474" s="19"/>
      <c r="I474" s="19"/>
      <c r="J474" s="19"/>
      <c r="K474" s="19"/>
      <c r="L474" s="19"/>
      <c r="M474" s="19"/>
      <c r="N474" s="19"/>
      <c r="O474" s="19"/>
      <c r="P474" s="19"/>
      <c r="Q474" s="19"/>
      <c r="R474" s="19"/>
      <c r="S474" s="19"/>
      <c r="T474" s="19"/>
      <c r="U474" s="19"/>
      <c r="V474" s="19"/>
    </row>
    <row r="475" spans="2:22" ht="16.5">
      <c r="B475" s="19"/>
      <c r="C475" s="27"/>
      <c r="D475" s="19"/>
      <c r="E475" s="27"/>
      <c r="F475" s="19"/>
      <c r="G475" s="19"/>
      <c r="H475" s="19"/>
      <c r="I475" s="19"/>
      <c r="J475" s="19"/>
      <c r="K475" s="19"/>
      <c r="L475" s="19"/>
      <c r="M475" s="19"/>
      <c r="N475" s="19"/>
      <c r="O475" s="19"/>
      <c r="P475" s="19"/>
      <c r="Q475" s="19"/>
      <c r="R475" s="19"/>
      <c r="S475" s="19"/>
      <c r="T475" s="19"/>
      <c r="U475" s="19"/>
      <c r="V475" s="19"/>
    </row>
    <row r="476" spans="2:22" ht="16.5">
      <c r="B476" s="19"/>
      <c r="C476" s="27"/>
      <c r="D476" s="19"/>
      <c r="E476" s="27"/>
      <c r="F476" s="19"/>
      <c r="G476" s="19"/>
      <c r="H476" s="19"/>
      <c r="I476" s="19"/>
      <c r="J476" s="19"/>
      <c r="K476" s="19"/>
      <c r="L476" s="19"/>
      <c r="M476" s="19"/>
      <c r="N476" s="19"/>
      <c r="O476" s="19"/>
      <c r="P476" s="19"/>
      <c r="Q476" s="19"/>
      <c r="R476" s="19"/>
      <c r="S476" s="19"/>
      <c r="T476" s="19"/>
      <c r="U476" s="19"/>
      <c r="V476" s="19"/>
    </row>
    <row r="477" spans="2:22" ht="16.5">
      <c r="B477" s="19"/>
      <c r="C477" s="27"/>
      <c r="D477" s="19"/>
      <c r="E477" s="27"/>
      <c r="F477" s="19"/>
      <c r="G477" s="19"/>
      <c r="H477" s="19"/>
      <c r="I477" s="19"/>
      <c r="J477" s="19"/>
      <c r="K477" s="19"/>
      <c r="L477" s="19"/>
      <c r="M477" s="19"/>
      <c r="N477" s="19"/>
      <c r="O477" s="19"/>
      <c r="P477" s="19"/>
      <c r="Q477" s="19"/>
      <c r="R477" s="19"/>
      <c r="S477" s="19"/>
      <c r="T477" s="19"/>
      <c r="U477" s="19"/>
      <c r="V477" s="19"/>
    </row>
    <row r="478" spans="2:22" ht="16.5">
      <c r="B478" s="19"/>
      <c r="C478" s="27"/>
      <c r="D478" s="19"/>
      <c r="E478" s="27"/>
      <c r="F478" s="19"/>
      <c r="G478" s="19"/>
      <c r="H478" s="19"/>
      <c r="I478" s="19"/>
      <c r="J478" s="19"/>
      <c r="K478" s="19"/>
      <c r="L478" s="19"/>
      <c r="M478" s="19"/>
      <c r="N478" s="19"/>
      <c r="O478" s="19"/>
      <c r="P478" s="19"/>
      <c r="Q478" s="19"/>
      <c r="R478" s="19"/>
      <c r="S478" s="19"/>
      <c r="T478" s="19"/>
      <c r="U478" s="19"/>
      <c r="V478" s="19"/>
    </row>
    <row r="479" spans="2:22" ht="16.5">
      <c r="B479" s="19"/>
      <c r="C479" s="27"/>
      <c r="D479" s="19"/>
      <c r="E479" s="27"/>
      <c r="F479" s="19"/>
      <c r="G479" s="19"/>
      <c r="H479" s="19"/>
      <c r="I479" s="19"/>
      <c r="J479" s="19"/>
      <c r="K479" s="19"/>
      <c r="L479" s="19"/>
      <c r="M479" s="19"/>
      <c r="N479" s="19"/>
      <c r="O479" s="19"/>
      <c r="P479" s="19"/>
      <c r="Q479" s="19"/>
      <c r="R479" s="19"/>
      <c r="S479" s="19"/>
      <c r="T479" s="19"/>
      <c r="U479" s="19"/>
      <c r="V479" s="19"/>
    </row>
    <row r="480" spans="2:22" ht="16.5">
      <c r="B480" s="19"/>
      <c r="C480" s="27"/>
      <c r="D480" s="19"/>
      <c r="E480" s="27"/>
      <c r="F480" s="19"/>
      <c r="G480" s="19"/>
      <c r="H480" s="19"/>
      <c r="I480" s="19"/>
      <c r="J480" s="19"/>
      <c r="K480" s="19"/>
      <c r="L480" s="19"/>
      <c r="M480" s="19"/>
      <c r="N480" s="19"/>
      <c r="O480" s="19"/>
      <c r="P480" s="19"/>
      <c r="Q480" s="19"/>
      <c r="R480" s="19"/>
      <c r="S480" s="19"/>
      <c r="T480" s="19"/>
      <c r="U480" s="19"/>
      <c r="V480" s="19"/>
    </row>
    <row r="481" spans="2:22" ht="16.5">
      <c r="B481" s="19"/>
      <c r="C481" s="27"/>
      <c r="D481" s="19"/>
      <c r="E481" s="27"/>
      <c r="F481" s="19"/>
      <c r="G481" s="19"/>
      <c r="H481" s="19"/>
      <c r="I481" s="19"/>
      <c r="J481" s="19"/>
      <c r="K481" s="19"/>
      <c r="L481" s="19"/>
      <c r="M481" s="19"/>
      <c r="N481" s="19"/>
      <c r="O481" s="19"/>
      <c r="P481" s="19"/>
      <c r="Q481" s="19"/>
      <c r="R481" s="19"/>
      <c r="S481" s="19"/>
      <c r="T481" s="19"/>
      <c r="U481" s="19"/>
      <c r="V481" s="19"/>
    </row>
    <row r="482" spans="2:22" ht="16.5">
      <c r="B482" s="19"/>
      <c r="C482" s="27"/>
      <c r="D482" s="19"/>
      <c r="E482" s="27"/>
      <c r="F482" s="19"/>
      <c r="G482" s="19"/>
      <c r="H482" s="19"/>
      <c r="I482" s="19"/>
      <c r="J482" s="19"/>
      <c r="K482" s="19"/>
      <c r="L482" s="19"/>
      <c r="M482" s="19"/>
      <c r="N482" s="19"/>
      <c r="O482" s="19"/>
      <c r="P482" s="19"/>
      <c r="Q482" s="19"/>
      <c r="R482" s="19"/>
      <c r="S482" s="19"/>
      <c r="T482" s="19"/>
      <c r="U482" s="19"/>
      <c r="V482" s="19"/>
    </row>
    <row r="483" spans="2:22" ht="16.5">
      <c r="B483" s="19"/>
      <c r="C483" s="27"/>
      <c r="D483" s="19"/>
      <c r="E483" s="27"/>
      <c r="F483" s="19"/>
      <c r="G483" s="19"/>
      <c r="H483" s="19"/>
      <c r="I483" s="19"/>
      <c r="J483" s="19"/>
      <c r="K483" s="19"/>
      <c r="L483" s="19"/>
      <c r="M483" s="19"/>
      <c r="N483" s="19"/>
      <c r="O483" s="19"/>
      <c r="P483" s="19"/>
      <c r="Q483" s="19"/>
      <c r="R483" s="19"/>
      <c r="S483" s="19"/>
      <c r="T483" s="19"/>
      <c r="U483" s="19"/>
      <c r="V483" s="19"/>
    </row>
    <row r="484" spans="2:22" ht="16.5">
      <c r="B484" s="19"/>
      <c r="C484" s="27"/>
      <c r="D484" s="19"/>
      <c r="E484" s="27"/>
      <c r="F484" s="19"/>
      <c r="G484" s="19"/>
      <c r="H484" s="19"/>
      <c r="I484" s="19"/>
      <c r="J484" s="19"/>
      <c r="K484" s="19"/>
      <c r="L484" s="19"/>
      <c r="M484" s="19"/>
      <c r="N484" s="19"/>
      <c r="O484" s="19"/>
      <c r="P484" s="19"/>
      <c r="Q484" s="19"/>
      <c r="R484" s="19"/>
      <c r="S484" s="19"/>
      <c r="T484" s="19"/>
      <c r="U484" s="19"/>
      <c r="V484" s="19"/>
    </row>
    <row r="485" spans="2:22" ht="16.5">
      <c r="B485" s="19"/>
      <c r="C485" s="27"/>
      <c r="D485" s="19"/>
      <c r="E485" s="27"/>
      <c r="F485" s="19"/>
      <c r="G485" s="19"/>
      <c r="H485" s="19"/>
      <c r="I485" s="19"/>
      <c r="J485" s="19"/>
      <c r="K485" s="19"/>
      <c r="L485" s="19"/>
      <c r="M485" s="19"/>
      <c r="N485" s="19"/>
      <c r="O485" s="19"/>
      <c r="P485" s="19"/>
      <c r="Q485" s="19"/>
      <c r="R485" s="19"/>
      <c r="S485" s="19"/>
      <c r="T485" s="19"/>
      <c r="U485" s="19"/>
      <c r="V485" s="19"/>
    </row>
    <row r="486" spans="2:22" ht="16.5">
      <c r="B486" s="19"/>
      <c r="C486" s="27"/>
      <c r="D486" s="19"/>
      <c r="E486" s="27"/>
      <c r="F486" s="19"/>
      <c r="G486" s="19"/>
      <c r="H486" s="19"/>
      <c r="I486" s="19"/>
      <c r="J486" s="19"/>
      <c r="K486" s="19"/>
      <c r="L486" s="19"/>
      <c r="M486" s="19"/>
      <c r="N486" s="19"/>
      <c r="O486" s="19"/>
      <c r="P486" s="19"/>
      <c r="Q486" s="19"/>
      <c r="R486" s="19"/>
      <c r="S486" s="19"/>
      <c r="T486" s="19"/>
      <c r="U486" s="19"/>
      <c r="V486" s="19"/>
    </row>
    <row r="487" spans="2:22" ht="16.5">
      <c r="B487" s="19"/>
      <c r="C487" s="27"/>
      <c r="D487" s="19"/>
      <c r="E487" s="27"/>
      <c r="F487" s="19"/>
      <c r="G487" s="19"/>
      <c r="H487" s="19"/>
      <c r="I487" s="19"/>
      <c r="J487" s="19"/>
      <c r="K487" s="19"/>
      <c r="L487" s="19"/>
      <c r="M487" s="19"/>
      <c r="N487" s="19"/>
      <c r="O487" s="19"/>
      <c r="P487" s="19"/>
      <c r="Q487" s="19"/>
      <c r="R487" s="19"/>
      <c r="S487" s="19"/>
      <c r="T487" s="19"/>
      <c r="U487" s="19"/>
      <c r="V487" s="19"/>
    </row>
    <row r="488" spans="2:22" ht="16.5">
      <c r="B488" s="19"/>
      <c r="C488" s="27"/>
      <c r="D488" s="19"/>
      <c r="E488" s="27"/>
      <c r="F488" s="19"/>
      <c r="G488" s="19"/>
      <c r="H488" s="19"/>
      <c r="I488" s="19"/>
      <c r="J488" s="19"/>
      <c r="K488" s="19"/>
      <c r="L488" s="19"/>
      <c r="M488" s="19"/>
      <c r="N488" s="19"/>
      <c r="O488" s="19"/>
      <c r="P488" s="19"/>
      <c r="Q488" s="19"/>
      <c r="R488" s="19"/>
      <c r="S488" s="19"/>
      <c r="T488" s="19"/>
      <c r="U488" s="19"/>
      <c r="V488" s="19"/>
    </row>
    <row r="489" spans="2:22" ht="16.5">
      <c r="B489" s="19"/>
      <c r="C489" s="27"/>
      <c r="D489" s="19"/>
      <c r="E489" s="27"/>
      <c r="F489" s="19"/>
      <c r="G489" s="19"/>
      <c r="H489" s="19"/>
      <c r="I489" s="19"/>
      <c r="J489" s="19"/>
      <c r="K489" s="19"/>
      <c r="L489" s="19"/>
      <c r="M489" s="19"/>
      <c r="N489" s="19"/>
      <c r="O489" s="19"/>
      <c r="P489" s="19"/>
      <c r="Q489" s="19"/>
      <c r="R489" s="19"/>
      <c r="S489" s="19"/>
      <c r="T489" s="19"/>
      <c r="U489" s="19"/>
      <c r="V489" s="19"/>
    </row>
    <row r="490" spans="2:22" ht="16.5">
      <c r="B490" s="19"/>
      <c r="C490" s="27"/>
      <c r="D490" s="19"/>
      <c r="E490" s="27"/>
      <c r="F490" s="19"/>
      <c r="G490" s="19"/>
      <c r="H490" s="19"/>
      <c r="I490" s="19"/>
      <c r="J490" s="19"/>
      <c r="K490" s="19"/>
      <c r="L490" s="19"/>
      <c r="M490" s="19"/>
      <c r="N490" s="19"/>
      <c r="O490" s="19"/>
      <c r="P490" s="19"/>
      <c r="Q490" s="19"/>
      <c r="R490" s="19"/>
      <c r="S490" s="19"/>
      <c r="T490" s="19"/>
      <c r="U490" s="19"/>
      <c r="V490" s="19"/>
    </row>
    <row r="491" spans="2:22" ht="16.5">
      <c r="B491" s="19"/>
      <c r="C491" s="27"/>
      <c r="D491" s="19"/>
      <c r="E491" s="27"/>
      <c r="F491" s="19"/>
      <c r="G491" s="19"/>
      <c r="H491" s="19"/>
      <c r="I491" s="19"/>
      <c r="J491" s="19"/>
      <c r="K491" s="19"/>
      <c r="L491" s="19"/>
      <c r="M491" s="19"/>
      <c r="N491" s="19"/>
      <c r="O491" s="19"/>
      <c r="P491" s="19"/>
      <c r="Q491" s="19"/>
      <c r="R491" s="19"/>
      <c r="S491" s="19"/>
      <c r="T491" s="19"/>
      <c r="U491" s="19"/>
      <c r="V491" s="19"/>
    </row>
    <row r="492" spans="2:22" ht="16.5">
      <c r="B492" s="19"/>
      <c r="C492" s="27"/>
      <c r="D492" s="19"/>
      <c r="E492" s="27"/>
      <c r="F492" s="19"/>
      <c r="G492" s="19"/>
      <c r="H492" s="19"/>
      <c r="I492" s="19"/>
      <c r="J492" s="19"/>
      <c r="K492" s="19"/>
      <c r="L492" s="19"/>
      <c r="M492" s="19"/>
      <c r="N492" s="19"/>
      <c r="O492" s="19"/>
      <c r="P492" s="19"/>
      <c r="Q492" s="19"/>
      <c r="R492" s="19"/>
      <c r="S492" s="19"/>
      <c r="T492" s="19"/>
      <c r="U492" s="19"/>
      <c r="V492" s="19"/>
    </row>
    <row r="493" spans="2:22" ht="16.5">
      <c r="B493" s="19"/>
      <c r="C493" s="27"/>
      <c r="D493" s="19"/>
      <c r="E493" s="27"/>
      <c r="F493" s="19"/>
      <c r="G493" s="19"/>
      <c r="H493" s="19"/>
      <c r="I493" s="19"/>
      <c r="J493" s="19"/>
      <c r="K493" s="19"/>
      <c r="L493" s="19"/>
      <c r="M493" s="19"/>
      <c r="N493" s="19"/>
      <c r="O493" s="19"/>
      <c r="P493" s="19"/>
      <c r="Q493" s="19"/>
      <c r="R493" s="19"/>
      <c r="S493" s="19"/>
      <c r="T493" s="19"/>
      <c r="U493" s="19"/>
      <c r="V493" s="19"/>
    </row>
    <row r="494" spans="2:22" ht="16.5">
      <c r="B494" s="19"/>
      <c r="C494" s="27"/>
      <c r="D494" s="19"/>
      <c r="E494" s="27"/>
      <c r="F494" s="19"/>
      <c r="G494" s="19"/>
      <c r="H494" s="19"/>
      <c r="I494" s="19"/>
      <c r="J494" s="19"/>
      <c r="K494" s="19"/>
      <c r="L494" s="19"/>
      <c r="M494" s="19"/>
      <c r="N494" s="19"/>
      <c r="O494" s="19"/>
      <c r="P494" s="19"/>
      <c r="Q494" s="19"/>
      <c r="R494" s="19"/>
      <c r="S494" s="19"/>
      <c r="T494" s="19"/>
      <c r="U494" s="19"/>
      <c r="V494" s="19"/>
    </row>
    <row r="495" spans="2:22" ht="16.5">
      <c r="B495" s="19"/>
      <c r="C495" s="27"/>
      <c r="D495" s="19"/>
      <c r="E495" s="27"/>
      <c r="F495" s="19"/>
      <c r="G495" s="19"/>
      <c r="H495" s="19"/>
      <c r="I495" s="19"/>
      <c r="J495" s="19"/>
      <c r="K495" s="19"/>
      <c r="L495" s="19"/>
      <c r="M495" s="19"/>
      <c r="N495" s="19"/>
      <c r="O495" s="19"/>
      <c r="P495" s="19"/>
      <c r="Q495" s="19"/>
      <c r="R495" s="19"/>
      <c r="S495" s="19"/>
      <c r="T495" s="19"/>
      <c r="U495" s="19"/>
      <c r="V495" s="19"/>
    </row>
    <row r="496" spans="2:22" ht="16.5">
      <c r="B496" s="19"/>
      <c r="C496" s="27"/>
      <c r="D496" s="19"/>
      <c r="E496" s="27"/>
      <c r="F496" s="19"/>
      <c r="G496" s="19"/>
      <c r="H496" s="19"/>
      <c r="I496" s="19"/>
      <c r="J496" s="19"/>
      <c r="K496" s="19"/>
      <c r="L496" s="19"/>
      <c r="M496" s="19"/>
      <c r="N496" s="19"/>
      <c r="O496" s="19"/>
      <c r="P496" s="19"/>
      <c r="Q496" s="19"/>
      <c r="R496" s="19"/>
      <c r="S496" s="19"/>
      <c r="T496" s="19"/>
      <c r="U496" s="19"/>
      <c r="V496" s="19"/>
    </row>
    <row r="497" spans="2:22" ht="16.5">
      <c r="B497" s="19"/>
      <c r="C497" s="27"/>
      <c r="D497" s="19"/>
      <c r="E497" s="27"/>
      <c r="F497" s="19"/>
      <c r="G497" s="19"/>
      <c r="H497" s="19"/>
      <c r="I497" s="19"/>
      <c r="J497" s="19"/>
      <c r="K497" s="19"/>
      <c r="L497" s="19"/>
      <c r="M497" s="19"/>
      <c r="N497" s="19"/>
      <c r="O497" s="19"/>
      <c r="P497" s="19"/>
      <c r="Q497" s="19"/>
      <c r="R497" s="19"/>
      <c r="S497" s="19"/>
      <c r="T497" s="19"/>
      <c r="U497" s="19"/>
      <c r="V497" s="19"/>
    </row>
    <row r="498" spans="2:22" ht="16.5">
      <c r="B498" s="19"/>
      <c r="C498" s="27"/>
      <c r="D498" s="19"/>
      <c r="E498" s="27"/>
      <c r="F498" s="19"/>
      <c r="G498" s="19"/>
      <c r="H498" s="19"/>
      <c r="I498" s="19"/>
      <c r="J498" s="19"/>
      <c r="K498" s="19"/>
      <c r="L498" s="19"/>
      <c r="M498" s="19"/>
      <c r="N498" s="19"/>
      <c r="O498" s="19"/>
      <c r="P498" s="19"/>
      <c r="Q498" s="19"/>
      <c r="R498" s="19"/>
      <c r="S498" s="19"/>
      <c r="T498" s="19"/>
      <c r="U498" s="19"/>
      <c r="V498" s="19"/>
    </row>
    <row r="499" spans="2:22" ht="16.5">
      <c r="B499" s="19"/>
      <c r="C499" s="27"/>
      <c r="D499" s="19"/>
      <c r="E499" s="27"/>
      <c r="F499" s="19"/>
      <c r="G499" s="19"/>
      <c r="H499" s="19"/>
      <c r="I499" s="19"/>
      <c r="J499" s="19"/>
      <c r="K499" s="19"/>
      <c r="L499" s="19"/>
      <c r="M499" s="19"/>
      <c r="N499" s="19"/>
      <c r="O499" s="19"/>
      <c r="P499" s="19"/>
      <c r="Q499" s="19"/>
      <c r="R499" s="19"/>
      <c r="S499" s="19"/>
      <c r="T499" s="19"/>
      <c r="U499" s="19"/>
      <c r="V499" s="19"/>
    </row>
    <row r="500" spans="2:22" ht="16.5">
      <c r="B500" s="19"/>
      <c r="C500" s="27"/>
      <c r="D500" s="19"/>
      <c r="E500" s="27"/>
      <c r="F500" s="19"/>
      <c r="G500" s="19"/>
      <c r="H500" s="19"/>
      <c r="I500" s="19"/>
      <c r="J500" s="19"/>
      <c r="K500" s="19"/>
      <c r="L500" s="19"/>
      <c r="M500" s="19"/>
      <c r="N500" s="19"/>
      <c r="O500" s="19"/>
      <c r="P500" s="19"/>
      <c r="Q500" s="19"/>
      <c r="R500" s="19"/>
      <c r="S500" s="19"/>
      <c r="T500" s="19"/>
      <c r="U500" s="19"/>
      <c r="V500" s="19"/>
    </row>
    <row r="501" spans="2:22" ht="16.5">
      <c r="B501" s="19"/>
      <c r="C501" s="27"/>
      <c r="D501" s="19"/>
      <c r="E501" s="27"/>
      <c r="F501" s="19"/>
      <c r="G501" s="19"/>
      <c r="H501" s="19"/>
      <c r="I501" s="19"/>
      <c r="J501" s="19"/>
      <c r="K501" s="19"/>
      <c r="L501" s="19"/>
      <c r="M501" s="19"/>
      <c r="N501" s="19"/>
      <c r="O501" s="19"/>
      <c r="P501" s="19"/>
      <c r="Q501" s="19"/>
      <c r="R501" s="19"/>
      <c r="S501" s="19"/>
      <c r="T501" s="19"/>
      <c r="U501" s="19"/>
      <c r="V501" s="19"/>
    </row>
    <row r="502" spans="2:22" ht="16.5">
      <c r="B502" s="19"/>
      <c r="C502" s="27"/>
      <c r="D502" s="19"/>
      <c r="E502" s="27"/>
      <c r="F502" s="19"/>
      <c r="G502" s="19"/>
      <c r="H502" s="19"/>
      <c r="I502" s="19"/>
      <c r="J502" s="19"/>
      <c r="K502" s="19"/>
      <c r="L502" s="19"/>
      <c r="M502" s="19"/>
      <c r="N502" s="19"/>
      <c r="O502" s="19"/>
      <c r="P502" s="19"/>
      <c r="Q502" s="19"/>
      <c r="R502" s="19"/>
      <c r="S502" s="19"/>
      <c r="T502" s="19"/>
      <c r="U502" s="19"/>
      <c r="V502" s="19"/>
    </row>
    <row r="503" spans="2:22" ht="16.5">
      <c r="B503" s="19"/>
      <c r="C503" s="27"/>
      <c r="D503" s="19"/>
      <c r="E503" s="27"/>
      <c r="F503" s="19"/>
      <c r="G503" s="19"/>
      <c r="H503" s="19"/>
      <c r="I503" s="19"/>
      <c r="J503" s="19"/>
      <c r="K503" s="19"/>
      <c r="L503" s="19"/>
      <c r="M503" s="19"/>
      <c r="N503" s="19"/>
      <c r="O503" s="19"/>
      <c r="P503" s="19"/>
      <c r="Q503" s="19"/>
      <c r="R503" s="19"/>
      <c r="S503" s="19"/>
      <c r="T503" s="19"/>
      <c r="U503" s="19"/>
      <c r="V503" s="19"/>
    </row>
    <row r="504" spans="2:22" ht="16.5">
      <c r="B504" s="19"/>
      <c r="C504" s="27"/>
      <c r="D504" s="19"/>
      <c r="E504" s="27"/>
      <c r="F504" s="19"/>
      <c r="G504" s="19"/>
      <c r="H504" s="19"/>
      <c r="I504" s="19"/>
      <c r="J504" s="19"/>
      <c r="K504" s="19"/>
      <c r="L504" s="19"/>
      <c r="M504" s="19"/>
      <c r="N504" s="19"/>
      <c r="O504" s="19"/>
      <c r="P504" s="19"/>
      <c r="Q504" s="19"/>
      <c r="R504" s="19"/>
      <c r="S504" s="19"/>
      <c r="T504" s="19"/>
      <c r="U504" s="19"/>
      <c r="V504" s="19"/>
    </row>
    <row r="505" spans="2:22" ht="16.5">
      <c r="B505" s="19"/>
      <c r="C505" s="27"/>
      <c r="D505" s="19"/>
      <c r="E505" s="27"/>
      <c r="F505" s="19"/>
      <c r="G505" s="19"/>
      <c r="H505" s="19"/>
      <c r="I505" s="19"/>
      <c r="J505" s="19"/>
      <c r="K505" s="19"/>
      <c r="L505" s="19"/>
      <c r="M505" s="19"/>
      <c r="N505" s="19"/>
      <c r="O505" s="19"/>
      <c r="P505" s="19"/>
      <c r="Q505" s="19"/>
      <c r="R505" s="19"/>
      <c r="S505" s="19"/>
      <c r="T505" s="19"/>
      <c r="U505" s="19"/>
      <c r="V505" s="19"/>
    </row>
    <row r="506" spans="2:22" ht="16.5">
      <c r="B506" s="19"/>
      <c r="C506" s="27"/>
      <c r="D506" s="19"/>
      <c r="E506" s="27"/>
      <c r="F506" s="19"/>
      <c r="G506" s="19"/>
      <c r="H506" s="19"/>
      <c r="I506" s="19"/>
      <c r="J506" s="19"/>
      <c r="K506" s="19"/>
      <c r="L506" s="19"/>
      <c r="M506" s="19"/>
      <c r="N506" s="19"/>
      <c r="O506" s="19"/>
      <c r="P506" s="19"/>
      <c r="Q506" s="19"/>
      <c r="R506" s="19"/>
      <c r="S506" s="19"/>
      <c r="T506" s="19"/>
      <c r="U506" s="19"/>
      <c r="V506" s="19"/>
    </row>
    <row r="507" spans="2:22" ht="16.5">
      <c r="B507" s="19"/>
      <c r="C507" s="27"/>
      <c r="D507" s="19"/>
      <c r="E507" s="27"/>
      <c r="F507" s="19"/>
      <c r="G507" s="19"/>
      <c r="H507" s="19"/>
      <c r="I507" s="19"/>
      <c r="J507" s="19"/>
      <c r="K507" s="19"/>
      <c r="L507" s="19"/>
      <c r="M507" s="19"/>
      <c r="N507" s="19"/>
      <c r="O507" s="19"/>
      <c r="P507" s="19"/>
      <c r="Q507" s="19"/>
      <c r="R507" s="19"/>
      <c r="S507" s="19"/>
      <c r="T507" s="19"/>
      <c r="U507" s="19"/>
      <c r="V507" s="19"/>
    </row>
    <row r="508" spans="2:22" ht="16.5">
      <c r="B508" s="19"/>
      <c r="C508" s="27"/>
      <c r="D508" s="19"/>
      <c r="E508" s="27"/>
      <c r="F508" s="19"/>
      <c r="G508" s="19"/>
      <c r="H508" s="19"/>
      <c r="I508" s="19"/>
      <c r="J508" s="19"/>
      <c r="K508" s="19"/>
      <c r="L508" s="19"/>
      <c r="M508" s="19"/>
      <c r="N508" s="19"/>
      <c r="O508" s="19"/>
      <c r="P508" s="19"/>
      <c r="Q508" s="19"/>
      <c r="R508" s="19"/>
      <c r="S508" s="19"/>
      <c r="T508" s="19"/>
      <c r="U508" s="19"/>
      <c r="V508" s="19"/>
    </row>
    <row r="509" spans="2:22" ht="16.5">
      <c r="B509" s="19"/>
      <c r="C509" s="27"/>
      <c r="D509" s="19"/>
      <c r="E509" s="27"/>
      <c r="F509" s="19"/>
      <c r="G509" s="19"/>
      <c r="H509" s="19"/>
      <c r="I509" s="19"/>
      <c r="J509" s="19"/>
      <c r="K509" s="19"/>
      <c r="L509" s="19"/>
      <c r="M509" s="19"/>
      <c r="N509" s="19"/>
      <c r="O509" s="19"/>
      <c r="P509" s="19"/>
      <c r="Q509" s="19"/>
      <c r="R509" s="19"/>
      <c r="S509" s="19"/>
      <c r="T509" s="19"/>
      <c r="U509" s="19"/>
      <c r="V509" s="19"/>
    </row>
    <row r="510" spans="2:22" ht="16.5">
      <c r="B510" s="19"/>
      <c r="C510" s="27"/>
      <c r="D510" s="19"/>
      <c r="E510" s="27"/>
      <c r="F510" s="19"/>
      <c r="G510" s="19"/>
      <c r="H510" s="19"/>
      <c r="I510" s="19"/>
      <c r="J510" s="19"/>
      <c r="K510" s="19"/>
      <c r="L510" s="19"/>
      <c r="M510" s="19"/>
      <c r="N510" s="19"/>
      <c r="O510" s="19"/>
      <c r="P510" s="19"/>
      <c r="Q510" s="19"/>
      <c r="R510" s="19"/>
      <c r="S510" s="19"/>
      <c r="T510" s="19"/>
      <c r="U510" s="19"/>
      <c r="V510" s="19"/>
    </row>
    <row r="511" spans="2:22" ht="16.5">
      <c r="B511" s="19"/>
      <c r="C511" s="27"/>
      <c r="D511" s="19"/>
      <c r="E511" s="27"/>
      <c r="F511" s="19"/>
      <c r="G511" s="19"/>
      <c r="H511" s="19"/>
      <c r="I511" s="19"/>
      <c r="J511" s="19"/>
      <c r="K511" s="19"/>
      <c r="L511" s="19"/>
      <c r="M511" s="19"/>
      <c r="N511" s="19"/>
      <c r="O511" s="19"/>
      <c r="P511" s="19"/>
      <c r="Q511" s="19"/>
      <c r="R511" s="19"/>
      <c r="S511" s="19"/>
      <c r="T511" s="19"/>
      <c r="U511" s="19"/>
      <c r="V511" s="19"/>
    </row>
    <row r="512" spans="2:22" ht="16.5">
      <c r="B512" s="19"/>
      <c r="C512" s="27"/>
      <c r="D512" s="19"/>
      <c r="E512" s="27"/>
      <c r="F512" s="19"/>
      <c r="G512" s="19"/>
      <c r="H512" s="19"/>
      <c r="I512" s="19"/>
      <c r="J512" s="19"/>
      <c r="K512" s="19"/>
      <c r="L512" s="19"/>
      <c r="M512" s="19"/>
      <c r="N512" s="19"/>
      <c r="O512" s="19"/>
      <c r="P512" s="19"/>
      <c r="Q512" s="19"/>
      <c r="R512" s="19"/>
      <c r="S512" s="19"/>
      <c r="T512" s="19"/>
      <c r="U512" s="19"/>
      <c r="V512" s="19"/>
    </row>
    <row r="513" spans="2:22" ht="16.5">
      <c r="B513" s="19"/>
      <c r="C513" s="27"/>
      <c r="D513" s="19"/>
      <c r="E513" s="27"/>
      <c r="F513" s="19"/>
      <c r="G513" s="19"/>
      <c r="H513" s="19"/>
      <c r="I513" s="19"/>
      <c r="J513" s="19"/>
      <c r="K513" s="19"/>
      <c r="L513" s="19"/>
      <c r="M513" s="19"/>
      <c r="N513" s="19"/>
      <c r="O513" s="19"/>
      <c r="P513" s="19"/>
      <c r="Q513" s="19"/>
      <c r="R513" s="19"/>
      <c r="S513" s="19"/>
      <c r="T513" s="19"/>
      <c r="U513" s="19"/>
      <c r="V513" s="19"/>
    </row>
    <row r="514" spans="2:22" ht="16.5">
      <c r="B514" s="19"/>
      <c r="C514" s="27"/>
      <c r="D514" s="19"/>
      <c r="E514" s="27"/>
      <c r="F514" s="19"/>
      <c r="G514" s="19"/>
      <c r="H514" s="19"/>
      <c r="I514" s="19"/>
      <c r="J514" s="19"/>
      <c r="K514" s="19"/>
      <c r="L514" s="19"/>
      <c r="M514" s="19"/>
      <c r="N514" s="19"/>
      <c r="O514" s="19"/>
      <c r="P514" s="19"/>
      <c r="Q514" s="19"/>
      <c r="R514" s="19"/>
      <c r="S514" s="19"/>
      <c r="T514" s="19"/>
      <c r="U514" s="19"/>
      <c r="V514" s="19"/>
    </row>
    <row r="515" spans="2:22" ht="16.5">
      <c r="B515" s="19"/>
      <c r="C515" s="27"/>
      <c r="D515" s="19"/>
      <c r="E515" s="27"/>
      <c r="F515" s="19"/>
      <c r="G515" s="19"/>
      <c r="H515" s="19"/>
      <c r="I515" s="19"/>
      <c r="J515" s="19"/>
      <c r="K515" s="19"/>
      <c r="L515" s="19"/>
      <c r="M515" s="19"/>
      <c r="N515" s="19"/>
      <c r="O515" s="19"/>
      <c r="P515" s="19"/>
      <c r="Q515" s="19"/>
      <c r="R515" s="19"/>
      <c r="S515" s="19"/>
      <c r="T515" s="19"/>
      <c r="U515" s="19"/>
      <c r="V515" s="19"/>
    </row>
    <row r="516" spans="2:22" ht="16.5">
      <c r="B516" s="19"/>
      <c r="C516" s="27"/>
      <c r="D516" s="19"/>
      <c r="E516" s="27"/>
      <c r="F516" s="19"/>
      <c r="G516" s="19"/>
      <c r="H516" s="19"/>
      <c r="I516" s="19"/>
      <c r="J516" s="19"/>
      <c r="K516" s="19"/>
      <c r="L516" s="19"/>
      <c r="M516" s="19"/>
      <c r="N516" s="19"/>
      <c r="O516" s="19"/>
      <c r="P516" s="19"/>
      <c r="Q516" s="19"/>
      <c r="R516" s="19"/>
      <c r="S516" s="19"/>
      <c r="T516" s="19"/>
      <c r="U516" s="19"/>
      <c r="V516" s="19"/>
    </row>
    <row r="517" spans="2:22" ht="16.5">
      <c r="B517" s="19"/>
      <c r="C517" s="27"/>
      <c r="D517" s="19"/>
      <c r="E517" s="27"/>
      <c r="F517" s="19"/>
      <c r="G517" s="19"/>
      <c r="H517" s="19"/>
      <c r="I517" s="19"/>
      <c r="J517" s="19"/>
      <c r="K517" s="19"/>
      <c r="L517" s="19"/>
      <c r="M517" s="19"/>
      <c r="N517" s="19"/>
      <c r="O517" s="19"/>
      <c r="P517" s="19"/>
      <c r="Q517" s="19"/>
      <c r="R517" s="19"/>
      <c r="S517" s="19"/>
      <c r="T517" s="19"/>
      <c r="U517" s="19"/>
      <c r="V517" s="19"/>
    </row>
    <row r="518" spans="2:22" ht="16.5">
      <c r="B518" s="19"/>
      <c r="C518" s="27"/>
      <c r="D518" s="19"/>
      <c r="E518" s="27"/>
      <c r="F518" s="19"/>
      <c r="G518" s="19"/>
      <c r="H518" s="19"/>
      <c r="I518" s="19"/>
      <c r="J518" s="19"/>
      <c r="K518" s="19"/>
      <c r="L518" s="19"/>
      <c r="M518" s="19"/>
      <c r="N518" s="19"/>
      <c r="O518" s="19"/>
      <c r="P518" s="19"/>
      <c r="Q518" s="19"/>
      <c r="R518" s="19"/>
      <c r="S518" s="19"/>
      <c r="T518" s="19"/>
      <c r="U518" s="19"/>
      <c r="V518" s="19"/>
    </row>
    <row r="519" spans="2:22" ht="16.5">
      <c r="B519" s="19"/>
      <c r="C519" s="27"/>
      <c r="D519" s="19"/>
      <c r="E519" s="27"/>
      <c r="F519" s="19"/>
      <c r="G519" s="19"/>
      <c r="H519" s="19"/>
      <c r="I519" s="19"/>
      <c r="J519" s="19"/>
      <c r="K519" s="19"/>
      <c r="L519" s="19"/>
      <c r="M519" s="19"/>
      <c r="N519" s="19"/>
      <c r="O519" s="19"/>
      <c r="P519" s="19"/>
      <c r="Q519" s="19"/>
      <c r="R519" s="19"/>
      <c r="S519" s="19"/>
      <c r="T519" s="19"/>
      <c r="U519" s="19"/>
      <c r="V519" s="19"/>
    </row>
    <row r="520" spans="2:22" ht="16.5">
      <c r="B520" s="19"/>
      <c r="C520" s="27"/>
      <c r="D520" s="19"/>
      <c r="E520" s="27"/>
      <c r="F520" s="19"/>
      <c r="G520" s="19"/>
      <c r="H520" s="19"/>
      <c r="I520" s="19"/>
      <c r="J520" s="19"/>
      <c r="K520" s="19"/>
      <c r="L520" s="19"/>
      <c r="M520" s="19"/>
      <c r="N520" s="19"/>
      <c r="O520" s="19"/>
      <c r="P520" s="19"/>
      <c r="Q520" s="19"/>
      <c r="R520" s="19"/>
      <c r="S520" s="19"/>
      <c r="T520" s="19"/>
      <c r="U520" s="19"/>
      <c r="V520" s="19"/>
    </row>
    <row r="521" spans="2:22" ht="16.5">
      <c r="B521" s="19"/>
      <c r="C521" s="27"/>
      <c r="D521" s="19"/>
      <c r="E521" s="27"/>
      <c r="F521" s="19"/>
      <c r="G521" s="19"/>
      <c r="H521" s="19"/>
      <c r="I521" s="19"/>
      <c r="J521" s="19"/>
      <c r="K521" s="19"/>
      <c r="L521" s="19"/>
      <c r="M521" s="19"/>
      <c r="N521" s="19"/>
      <c r="O521" s="19"/>
      <c r="P521" s="19"/>
      <c r="Q521" s="19"/>
      <c r="R521" s="19"/>
      <c r="S521" s="19"/>
      <c r="T521" s="19"/>
      <c r="U521" s="19"/>
      <c r="V521" s="19"/>
    </row>
    <row r="522" spans="2:22" ht="16.5">
      <c r="B522" s="19"/>
      <c r="C522" s="27"/>
      <c r="D522" s="19"/>
      <c r="E522" s="27"/>
      <c r="F522" s="19"/>
      <c r="G522" s="19"/>
      <c r="H522" s="19"/>
      <c r="I522" s="19"/>
      <c r="J522" s="19"/>
      <c r="K522" s="19"/>
      <c r="L522" s="19"/>
      <c r="M522" s="19"/>
      <c r="N522" s="19"/>
      <c r="O522" s="19"/>
      <c r="P522" s="19"/>
      <c r="Q522" s="19"/>
      <c r="R522" s="19"/>
      <c r="S522" s="19"/>
      <c r="T522" s="19"/>
      <c r="U522" s="19"/>
      <c r="V522" s="19"/>
    </row>
    <row r="523" spans="2:22" ht="16.5">
      <c r="B523" s="19"/>
      <c r="C523" s="27"/>
      <c r="D523" s="19"/>
      <c r="E523" s="27"/>
      <c r="F523" s="19"/>
      <c r="G523" s="19"/>
      <c r="H523" s="19"/>
      <c r="I523" s="19"/>
      <c r="J523" s="19"/>
      <c r="K523" s="19"/>
      <c r="L523" s="19"/>
      <c r="M523" s="19"/>
      <c r="N523" s="19"/>
      <c r="O523" s="19"/>
      <c r="P523" s="19"/>
      <c r="Q523" s="19"/>
      <c r="R523" s="19"/>
      <c r="S523" s="19"/>
      <c r="T523" s="19"/>
      <c r="U523" s="19"/>
      <c r="V523" s="19"/>
    </row>
    <row r="524" spans="2:22" ht="16.5">
      <c r="B524" s="19"/>
      <c r="C524" s="27"/>
      <c r="D524" s="19"/>
      <c r="E524" s="27"/>
      <c r="F524" s="19"/>
      <c r="G524" s="19"/>
      <c r="H524" s="19"/>
      <c r="I524" s="19"/>
      <c r="J524" s="19"/>
      <c r="K524" s="19"/>
      <c r="L524" s="19"/>
      <c r="M524" s="19"/>
      <c r="N524" s="19"/>
      <c r="O524" s="19"/>
      <c r="P524" s="19"/>
      <c r="Q524" s="19"/>
      <c r="R524" s="19"/>
      <c r="S524" s="19"/>
      <c r="T524" s="19"/>
      <c r="U524" s="19"/>
      <c r="V524" s="19"/>
    </row>
    <row r="525" spans="2:22" ht="16.5">
      <c r="B525" s="19"/>
      <c r="C525" s="27"/>
      <c r="D525" s="19"/>
      <c r="E525" s="27"/>
      <c r="F525" s="19"/>
      <c r="G525" s="19"/>
      <c r="H525" s="19"/>
      <c r="I525" s="19"/>
      <c r="J525" s="19"/>
      <c r="K525" s="19"/>
      <c r="L525" s="19"/>
      <c r="M525" s="19"/>
      <c r="N525" s="19"/>
      <c r="O525" s="19"/>
      <c r="P525" s="19"/>
      <c r="Q525" s="19"/>
      <c r="R525" s="19"/>
      <c r="S525" s="19"/>
      <c r="T525" s="19"/>
      <c r="U525" s="19"/>
      <c r="V525" s="19"/>
    </row>
    <row r="526" spans="2:22" ht="16.5">
      <c r="B526" s="19"/>
      <c r="C526" s="27"/>
      <c r="D526" s="19"/>
      <c r="E526" s="27"/>
      <c r="F526" s="19"/>
      <c r="G526" s="19"/>
      <c r="H526" s="19"/>
      <c r="I526" s="19"/>
      <c r="J526" s="19"/>
      <c r="K526" s="19"/>
      <c r="L526" s="19"/>
      <c r="M526" s="19"/>
      <c r="N526" s="19"/>
      <c r="O526" s="19"/>
      <c r="P526" s="19"/>
      <c r="Q526" s="19"/>
      <c r="R526" s="19"/>
      <c r="S526" s="19"/>
      <c r="T526" s="19"/>
      <c r="U526" s="19"/>
      <c r="V526" s="19"/>
    </row>
    <row r="527" spans="2:22" ht="16.5">
      <c r="B527" s="19"/>
      <c r="C527" s="27"/>
      <c r="D527" s="19"/>
      <c r="E527" s="27"/>
      <c r="F527" s="19"/>
      <c r="G527" s="19"/>
      <c r="H527" s="19"/>
      <c r="I527" s="19"/>
      <c r="J527" s="19"/>
      <c r="K527" s="19"/>
      <c r="L527" s="19"/>
      <c r="M527" s="19"/>
      <c r="N527" s="19"/>
      <c r="O527" s="19"/>
      <c r="P527" s="19"/>
      <c r="Q527" s="19"/>
      <c r="R527" s="19"/>
      <c r="S527" s="19"/>
      <c r="T527" s="19"/>
      <c r="U527" s="19"/>
      <c r="V527" s="19"/>
    </row>
    <row r="528" spans="2:22" ht="16.5">
      <c r="B528" s="19"/>
      <c r="C528" s="27"/>
      <c r="D528" s="19"/>
      <c r="E528" s="27"/>
      <c r="F528" s="19"/>
      <c r="G528" s="19"/>
      <c r="H528" s="19"/>
      <c r="I528" s="19"/>
      <c r="J528" s="19"/>
      <c r="K528" s="19"/>
      <c r="L528" s="19"/>
      <c r="M528" s="19"/>
      <c r="N528" s="19"/>
      <c r="O528" s="19"/>
      <c r="P528" s="19"/>
      <c r="Q528" s="19"/>
      <c r="R528" s="19"/>
      <c r="S528" s="19"/>
      <c r="T528" s="19"/>
      <c r="U528" s="19"/>
      <c r="V528" s="19"/>
    </row>
    <row r="529" spans="2:22" ht="16.5">
      <c r="B529" s="19"/>
      <c r="C529" s="27"/>
      <c r="D529" s="19"/>
      <c r="E529" s="27"/>
      <c r="F529" s="19"/>
      <c r="G529" s="19"/>
      <c r="H529" s="19"/>
      <c r="I529" s="19"/>
      <c r="J529" s="19"/>
      <c r="K529" s="19"/>
      <c r="L529" s="19"/>
      <c r="M529" s="19"/>
      <c r="N529" s="19"/>
      <c r="O529" s="19"/>
      <c r="P529" s="19"/>
      <c r="Q529" s="19"/>
      <c r="R529" s="19"/>
      <c r="S529" s="19"/>
      <c r="T529" s="19"/>
      <c r="U529" s="19"/>
      <c r="V529" s="19"/>
    </row>
    <row r="530" spans="2:22" ht="16.5">
      <c r="B530" s="19"/>
      <c r="C530" s="27"/>
      <c r="D530" s="19"/>
      <c r="E530" s="27"/>
      <c r="F530" s="19"/>
      <c r="G530" s="19"/>
      <c r="H530" s="19"/>
      <c r="I530" s="19"/>
      <c r="J530" s="19"/>
      <c r="K530" s="19"/>
      <c r="L530" s="19"/>
      <c r="M530" s="19"/>
      <c r="N530" s="19"/>
      <c r="O530" s="19"/>
      <c r="P530" s="19"/>
      <c r="Q530" s="19"/>
      <c r="R530" s="19"/>
      <c r="S530" s="19"/>
      <c r="T530" s="19"/>
      <c r="U530" s="19"/>
      <c r="V530" s="19"/>
    </row>
    <row r="531" spans="2:22" ht="16.5">
      <c r="B531" s="19"/>
      <c r="C531" s="27"/>
      <c r="D531" s="19"/>
      <c r="E531" s="27"/>
      <c r="F531" s="19"/>
      <c r="G531" s="19"/>
      <c r="H531" s="19"/>
      <c r="I531" s="19"/>
      <c r="J531" s="19"/>
      <c r="K531" s="19"/>
      <c r="L531" s="19"/>
      <c r="M531" s="19"/>
      <c r="N531" s="19"/>
      <c r="O531" s="19"/>
      <c r="P531" s="19"/>
      <c r="Q531" s="19"/>
      <c r="R531" s="19"/>
      <c r="S531" s="19"/>
      <c r="T531" s="19"/>
      <c r="U531" s="19"/>
      <c r="V531" s="19"/>
    </row>
    <row r="532" spans="2:22" ht="16.5">
      <c r="B532" s="19"/>
      <c r="C532" s="27"/>
      <c r="D532" s="19"/>
      <c r="E532" s="27"/>
      <c r="F532" s="19"/>
      <c r="G532" s="19"/>
      <c r="H532" s="19"/>
      <c r="I532" s="19"/>
      <c r="J532" s="19"/>
      <c r="K532" s="19"/>
      <c r="L532" s="19"/>
      <c r="M532" s="19"/>
      <c r="N532" s="19"/>
      <c r="O532" s="19"/>
      <c r="P532" s="19"/>
      <c r="Q532" s="19"/>
      <c r="R532" s="19"/>
      <c r="S532" s="19"/>
      <c r="T532" s="19"/>
      <c r="U532" s="19"/>
      <c r="V532" s="19"/>
    </row>
    <row r="533" spans="2:22" ht="16.5">
      <c r="B533" s="19"/>
      <c r="C533" s="27"/>
      <c r="D533" s="19"/>
      <c r="E533" s="27"/>
      <c r="F533" s="19"/>
      <c r="G533" s="19"/>
      <c r="H533" s="19"/>
      <c r="I533" s="19"/>
      <c r="J533" s="19"/>
      <c r="K533" s="19"/>
      <c r="L533" s="19"/>
      <c r="M533" s="19"/>
      <c r="N533" s="19"/>
      <c r="O533" s="19"/>
      <c r="P533" s="19"/>
      <c r="Q533" s="19"/>
      <c r="R533" s="19"/>
      <c r="S533" s="19"/>
      <c r="T533" s="19"/>
      <c r="U533" s="19"/>
      <c r="V533" s="19"/>
    </row>
    <row r="534" spans="2:22" ht="16.5">
      <c r="B534" s="19"/>
      <c r="C534" s="27"/>
      <c r="D534" s="19"/>
      <c r="E534" s="27"/>
      <c r="F534" s="19"/>
      <c r="G534" s="19"/>
      <c r="H534" s="19"/>
      <c r="I534" s="19"/>
      <c r="J534" s="19"/>
      <c r="K534" s="19"/>
      <c r="L534" s="19"/>
      <c r="M534" s="19"/>
      <c r="N534" s="19"/>
      <c r="O534" s="19"/>
      <c r="P534" s="19"/>
      <c r="Q534" s="19"/>
      <c r="R534" s="19"/>
      <c r="S534" s="19"/>
      <c r="T534" s="19"/>
      <c r="U534" s="19"/>
      <c r="V534" s="19"/>
    </row>
    <row r="535" spans="2:22" ht="16.5">
      <c r="B535" s="19"/>
      <c r="C535" s="27"/>
      <c r="D535" s="19"/>
      <c r="E535" s="27"/>
      <c r="F535" s="19"/>
      <c r="G535" s="19"/>
      <c r="H535" s="19"/>
      <c r="I535" s="19"/>
      <c r="J535" s="19"/>
      <c r="K535" s="19"/>
      <c r="L535" s="19"/>
      <c r="M535" s="19"/>
      <c r="N535" s="19"/>
      <c r="O535" s="19"/>
      <c r="P535" s="19"/>
      <c r="Q535" s="19"/>
      <c r="R535" s="19"/>
      <c r="S535" s="19"/>
      <c r="T535" s="19"/>
      <c r="U535" s="19"/>
      <c r="V535" s="19"/>
    </row>
    <row r="536" spans="2:22" ht="16.5">
      <c r="B536" s="19"/>
      <c r="C536" s="27"/>
      <c r="D536" s="19"/>
      <c r="E536" s="27"/>
      <c r="F536" s="19"/>
      <c r="G536" s="19"/>
      <c r="H536" s="19"/>
      <c r="I536" s="19"/>
      <c r="J536" s="19"/>
      <c r="K536" s="19"/>
      <c r="L536" s="19"/>
      <c r="M536" s="19"/>
      <c r="N536" s="19"/>
      <c r="O536" s="19"/>
      <c r="P536" s="19"/>
      <c r="Q536" s="19"/>
      <c r="R536" s="19"/>
      <c r="S536" s="19"/>
      <c r="T536" s="19"/>
      <c r="U536" s="19"/>
      <c r="V536" s="19"/>
    </row>
    <row r="537" spans="2:22" ht="16.5">
      <c r="B537" s="19"/>
      <c r="C537" s="27"/>
      <c r="D537" s="19"/>
      <c r="E537" s="27"/>
      <c r="F537" s="19"/>
      <c r="G537" s="19"/>
      <c r="H537" s="19"/>
      <c r="I537" s="19"/>
      <c r="J537" s="19"/>
      <c r="K537" s="19"/>
      <c r="L537" s="19"/>
      <c r="M537" s="19"/>
      <c r="N537" s="19"/>
      <c r="O537" s="19"/>
      <c r="P537" s="19"/>
      <c r="Q537" s="19"/>
      <c r="R537" s="19"/>
      <c r="S537" s="19"/>
      <c r="T537" s="19"/>
      <c r="U537" s="19"/>
      <c r="V537" s="19"/>
    </row>
    <row r="538" spans="2:22" ht="16.5">
      <c r="B538" s="19"/>
      <c r="C538" s="27"/>
      <c r="D538" s="19"/>
      <c r="E538" s="27"/>
      <c r="F538" s="19"/>
      <c r="G538" s="19"/>
      <c r="H538" s="19"/>
      <c r="I538" s="19"/>
      <c r="J538" s="19"/>
      <c r="K538" s="19"/>
      <c r="L538" s="19"/>
      <c r="M538" s="19"/>
      <c r="N538" s="19"/>
      <c r="O538" s="19"/>
      <c r="P538" s="19"/>
      <c r="Q538" s="19"/>
      <c r="R538" s="19"/>
      <c r="S538" s="19"/>
      <c r="T538" s="19"/>
      <c r="U538" s="19"/>
      <c r="V538" s="19"/>
    </row>
    <row r="539" spans="2:22" ht="16.5">
      <c r="B539" s="19"/>
      <c r="C539" s="27"/>
      <c r="D539" s="19"/>
      <c r="E539" s="27"/>
      <c r="F539" s="19"/>
      <c r="G539" s="19"/>
      <c r="H539" s="19"/>
      <c r="I539" s="19"/>
      <c r="J539" s="19"/>
      <c r="K539" s="19"/>
      <c r="L539" s="19"/>
      <c r="M539" s="19"/>
      <c r="N539" s="19"/>
      <c r="O539" s="19"/>
      <c r="P539" s="19"/>
      <c r="Q539" s="19"/>
      <c r="R539" s="19"/>
      <c r="S539" s="19"/>
      <c r="T539" s="19"/>
      <c r="U539" s="19"/>
      <c r="V539" s="19"/>
    </row>
    <row r="540" spans="2:22" ht="16.5">
      <c r="B540" s="19"/>
      <c r="C540" s="27"/>
      <c r="D540" s="19"/>
      <c r="E540" s="27"/>
      <c r="F540" s="19"/>
      <c r="G540" s="19"/>
      <c r="H540" s="19"/>
      <c r="I540" s="19"/>
      <c r="J540" s="19"/>
      <c r="K540" s="19"/>
      <c r="L540" s="19"/>
      <c r="M540" s="19"/>
      <c r="N540" s="19"/>
      <c r="O540" s="19"/>
      <c r="P540" s="19"/>
      <c r="Q540" s="19"/>
      <c r="R540" s="19"/>
      <c r="S540" s="19"/>
      <c r="T540" s="19"/>
      <c r="U540" s="19"/>
      <c r="V540" s="19"/>
    </row>
    <row r="541" spans="2:22" ht="16.5">
      <c r="B541" s="19"/>
      <c r="C541" s="27"/>
      <c r="D541" s="19"/>
      <c r="E541" s="27"/>
      <c r="F541" s="19"/>
      <c r="G541" s="19"/>
      <c r="H541" s="19"/>
      <c r="I541" s="19"/>
      <c r="J541" s="19"/>
      <c r="K541" s="19"/>
      <c r="L541" s="19"/>
      <c r="M541" s="19"/>
      <c r="N541" s="19"/>
      <c r="O541" s="19"/>
      <c r="P541" s="19"/>
      <c r="Q541" s="19"/>
      <c r="R541" s="19"/>
      <c r="S541" s="19"/>
      <c r="T541" s="19"/>
      <c r="U541" s="19"/>
      <c r="V541" s="19"/>
    </row>
    <row r="542" spans="2:22" ht="16.5">
      <c r="B542" s="19"/>
      <c r="C542" s="27"/>
      <c r="D542" s="19"/>
      <c r="E542" s="27"/>
      <c r="F542" s="19"/>
      <c r="G542" s="19"/>
      <c r="H542" s="19"/>
      <c r="I542" s="19"/>
      <c r="J542" s="19"/>
      <c r="K542" s="19"/>
      <c r="L542" s="19"/>
      <c r="M542" s="19"/>
      <c r="N542" s="19"/>
      <c r="O542" s="19"/>
      <c r="P542" s="19"/>
      <c r="Q542" s="19"/>
      <c r="R542" s="19"/>
      <c r="S542" s="19"/>
      <c r="T542" s="19"/>
      <c r="U542" s="19"/>
      <c r="V542" s="19"/>
    </row>
    <row r="543" spans="2:22" ht="16.5">
      <c r="B543" s="19"/>
      <c r="C543" s="27"/>
      <c r="D543" s="19"/>
      <c r="E543" s="27"/>
      <c r="F543" s="19"/>
      <c r="G543" s="19"/>
      <c r="H543" s="19"/>
      <c r="I543" s="19"/>
      <c r="J543" s="19"/>
      <c r="K543" s="19"/>
      <c r="L543" s="19"/>
      <c r="M543" s="19"/>
      <c r="N543" s="19"/>
      <c r="O543" s="19"/>
      <c r="P543" s="19"/>
      <c r="Q543" s="19"/>
      <c r="R543" s="19"/>
      <c r="S543" s="19"/>
      <c r="T543" s="19"/>
      <c r="U543" s="19"/>
      <c r="V543" s="19"/>
    </row>
    <row r="544" spans="2:22" ht="16.5">
      <c r="B544" s="19"/>
      <c r="C544" s="27"/>
      <c r="D544" s="19"/>
      <c r="E544" s="27"/>
      <c r="F544" s="19"/>
      <c r="G544" s="19"/>
      <c r="H544" s="19"/>
      <c r="I544" s="19"/>
      <c r="J544" s="19"/>
      <c r="K544" s="19"/>
      <c r="L544" s="19"/>
      <c r="M544" s="19"/>
      <c r="N544" s="19"/>
      <c r="O544" s="19"/>
      <c r="P544" s="19"/>
      <c r="Q544" s="19"/>
      <c r="R544" s="19"/>
      <c r="S544" s="19"/>
      <c r="T544" s="19"/>
      <c r="U544" s="19"/>
      <c r="V544" s="19"/>
    </row>
    <row r="545" spans="2:22" ht="16.5">
      <c r="B545" s="19"/>
      <c r="C545" s="27"/>
      <c r="D545" s="19"/>
      <c r="E545" s="27"/>
      <c r="F545" s="19"/>
      <c r="G545" s="19"/>
      <c r="H545" s="19"/>
      <c r="I545" s="19"/>
      <c r="J545" s="19"/>
      <c r="K545" s="19"/>
      <c r="L545" s="19"/>
      <c r="M545" s="19"/>
      <c r="N545" s="19"/>
      <c r="O545" s="19"/>
      <c r="P545" s="19"/>
      <c r="Q545" s="19"/>
      <c r="R545" s="19"/>
      <c r="S545" s="19"/>
      <c r="T545" s="19"/>
      <c r="U545" s="19"/>
      <c r="V545" s="19"/>
    </row>
    <row r="546" spans="2:22" ht="16.5">
      <c r="B546" s="19"/>
      <c r="C546" s="27"/>
      <c r="D546" s="19"/>
      <c r="E546" s="27"/>
      <c r="F546" s="19"/>
      <c r="G546" s="19"/>
      <c r="H546" s="19"/>
      <c r="I546" s="19"/>
      <c r="J546" s="19"/>
      <c r="K546" s="19"/>
      <c r="L546" s="19"/>
      <c r="M546" s="19"/>
      <c r="N546" s="19"/>
      <c r="O546" s="19"/>
      <c r="P546" s="19"/>
      <c r="Q546" s="19"/>
      <c r="R546" s="19"/>
      <c r="S546" s="19"/>
      <c r="T546" s="19"/>
      <c r="U546" s="19"/>
      <c r="V546" s="19"/>
    </row>
    <row r="547" spans="2:22" ht="16.5">
      <c r="B547" s="19"/>
      <c r="C547" s="27"/>
      <c r="D547" s="19"/>
      <c r="E547" s="27"/>
      <c r="F547" s="19"/>
      <c r="G547" s="19"/>
      <c r="H547" s="19"/>
      <c r="I547" s="19"/>
      <c r="J547" s="19"/>
      <c r="K547" s="19"/>
      <c r="L547" s="19"/>
      <c r="M547" s="19"/>
      <c r="N547" s="19"/>
      <c r="O547" s="19"/>
      <c r="P547" s="19"/>
      <c r="Q547" s="19"/>
      <c r="R547" s="19"/>
      <c r="S547" s="19"/>
      <c r="T547" s="19"/>
      <c r="U547" s="19"/>
      <c r="V547" s="19"/>
    </row>
    <row r="548" spans="2:22" ht="16.5">
      <c r="B548" s="19"/>
      <c r="C548" s="27"/>
      <c r="D548" s="19"/>
      <c r="E548" s="27"/>
      <c r="F548" s="19"/>
      <c r="G548" s="19"/>
      <c r="H548" s="19"/>
      <c r="I548" s="19"/>
      <c r="J548" s="19"/>
      <c r="K548" s="19"/>
      <c r="L548" s="19"/>
      <c r="M548" s="19"/>
      <c r="N548" s="19"/>
      <c r="O548" s="19"/>
      <c r="P548" s="19"/>
      <c r="Q548" s="19"/>
      <c r="R548" s="19"/>
      <c r="S548" s="19"/>
      <c r="T548" s="19"/>
      <c r="U548" s="19"/>
      <c r="V548" s="19"/>
    </row>
    <row r="549" spans="2:22" ht="16.5">
      <c r="B549" s="19"/>
      <c r="C549" s="27"/>
      <c r="D549" s="19"/>
      <c r="E549" s="27"/>
      <c r="F549" s="19"/>
      <c r="G549" s="19"/>
      <c r="H549" s="19"/>
      <c r="I549" s="19"/>
      <c r="J549" s="19"/>
      <c r="K549" s="19"/>
      <c r="L549" s="19"/>
      <c r="M549" s="19"/>
      <c r="N549" s="19"/>
      <c r="O549" s="19"/>
      <c r="P549" s="19"/>
      <c r="Q549" s="19"/>
      <c r="R549" s="19"/>
      <c r="S549" s="19"/>
      <c r="T549" s="19"/>
      <c r="U549" s="19"/>
      <c r="V549" s="19"/>
    </row>
    <row r="550" spans="2:22" ht="16.5">
      <c r="B550" s="19"/>
      <c r="C550" s="27"/>
      <c r="D550" s="19"/>
      <c r="E550" s="27"/>
      <c r="F550" s="19"/>
      <c r="G550" s="19"/>
      <c r="H550" s="19"/>
      <c r="I550" s="19"/>
      <c r="J550" s="19"/>
      <c r="K550" s="19"/>
      <c r="L550" s="19"/>
      <c r="M550" s="19"/>
      <c r="N550" s="19"/>
      <c r="O550" s="19"/>
      <c r="P550" s="19"/>
      <c r="Q550" s="19"/>
      <c r="R550" s="19"/>
      <c r="S550" s="19"/>
      <c r="T550" s="19"/>
      <c r="U550" s="19"/>
      <c r="V550" s="19"/>
    </row>
    <row r="551" spans="2:22" ht="16.5">
      <c r="B551" s="19"/>
      <c r="C551" s="27"/>
      <c r="D551" s="19"/>
      <c r="E551" s="27"/>
      <c r="F551" s="19"/>
      <c r="G551" s="19"/>
      <c r="H551" s="19"/>
      <c r="I551" s="19"/>
      <c r="J551" s="19"/>
      <c r="K551" s="19"/>
      <c r="L551" s="19"/>
      <c r="M551" s="19"/>
      <c r="N551" s="19"/>
      <c r="O551" s="19"/>
      <c r="P551" s="19"/>
      <c r="Q551" s="19"/>
      <c r="R551" s="19"/>
      <c r="S551" s="19"/>
      <c r="T551" s="19"/>
      <c r="U551" s="19"/>
      <c r="V551" s="19"/>
    </row>
    <row r="552" spans="2:22" ht="16.5">
      <c r="B552" s="19"/>
      <c r="C552" s="27"/>
      <c r="D552" s="19"/>
      <c r="E552" s="27"/>
      <c r="F552" s="19"/>
      <c r="G552" s="19"/>
      <c r="H552" s="19"/>
      <c r="I552" s="19"/>
      <c r="J552" s="19"/>
      <c r="K552" s="19"/>
      <c r="L552" s="19"/>
      <c r="M552" s="19"/>
      <c r="N552" s="19"/>
      <c r="O552" s="19"/>
      <c r="P552" s="19"/>
      <c r="Q552" s="19"/>
      <c r="R552" s="19"/>
      <c r="S552" s="19"/>
      <c r="T552" s="19"/>
      <c r="U552" s="19"/>
      <c r="V552" s="19"/>
    </row>
    <row r="553" spans="2:22" ht="16.5">
      <c r="B553" s="19"/>
      <c r="C553" s="27"/>
      <c r="D553" s="19"/>
      <c r="E553" s="27"/>
      <c r="F553" s="19"/>
      <c r="G553" s="19"/>
      <c r="H553" s="19"/>
      <c r="I553" s="19"/>
      <c r="J553" s="19"/>
      <c r="K553" s="19"/>
      <c r="L553" s="19"/>
      <c r="M553" s="19"/>
      <c r="N553" s="19"/>
      <c r="O553" s="19"/>
      <c r="P553" s="19"/>
      <c r="Q553" s="19"/>
      <c r="R553" s="19"/>
      <c r="S553" s="19"/>
      <c r="T553" s="19"/>
      <c r="U553" s="19"/>
      <c r="V553" s="19"/>
    </row>
    <row r="554" spans="2:22" ht="16.5">
      <c r="B554" s="19"/>
      <c r="C554" s="27"/>
      <c r="D554" s="19"/>
      <c r="E554" s="27"/>
      <c r="F554" s="19"/>
      <c r="G554" s="19"/>
      <c r="H554" s="19"/>
      <c r="I554" s="19"/>
      <c r="J554" s="19"/>
      <c r="K554" s="19"/>
      <c r="L554" s="19"/>
      <c r="M554" s="19"/>
      <c r="N554" s="19"/>
      <c r="O554" s="19"/>
      <c r="P554" s="19"/>
      <c r="Q554" s="19"/>
      <c r="R554" s="19"/>
      <c r="S554" s="19"/>
      <c r="T554" s="19"/>
      <c r="U554" s="19"/>
      <c r="V554" s="19"/>
    </row>
    <row r="555" spans="2:22" ht="16.5">
      <c r="B555" s="19"/>
      <c r="C555" s="27"/>
      <c r="D555" s="19"/>
      <c r="E555" s="27"/>
      <c r="F555" s="19"/>
      <c r="G555" s="19"/>
      <c r="H555" s="19"/>
      <c r="I555" s="19"/>
      <c r="J555" s="19"/>
      <c r="K555" s="19"/>
      <c r="L555" s="19"/>
      <c r="M555" s="19"/>
      <c r="N555" s="19"/>
      <c r="O555" s="19"/>
      <c r="P555" s="19"/>
      <c r="Q555" s="19"/>
      <c r="R555" s="19"/>
      <c r="S555" s="19"/>
      <c r="T555" s="19"/>
      <c r="U555" s="19"/>
      <c r="V555" s="19"/>
    </row>
    <row r="556" spans="2:22" ht="16.5">
      <c r="B556" s="19"/>
      <c r="C556" s="27"/>
      <c r="D556" s="19"/>
      <c r="E556" s="27"/>
      <c r="F556" s="19"/>
      <c r="G556" s="19"/>
      <c r="H556" s="19"/>
      <c r="I556" s="19"/>
      <c r="J556" s="19"/>
      <c r="K556" s="19"/>
      <c r="L556" s="19"/>
      <c r="M556" s="19"/>
      <c r="N556" s="19"/>
      <c r="O556" s="19"/>
      <c r="P556" s="19"/>
      <c r="Q556" s="19"/>
      <c r="R556" s="19"/>
      <c r="S556" s="19"/>
      <c r="T556" s="19"/>
      <c r="U556" s="19"/>
      <c r="V556" s="19"/>
    </row>
    <row r="557" spans="2:22" ht="16.5">
      <c r="B557" s="19"/>
      <c r="C557" s="27"/>
      <c r="D557" s="19"/>
      <c r="E557" s="27"/>
      <c r="F557" s="19"/>
      <c r="G557" s="19"/>
      <c r="H557" s="19"/>
      <c r="I557" s="19"/>
      <c r="J557" s="19"/>
      <c r="K557" s="19"/>
      <c r="L557" s="19"/>
      <c r="M557" s="19"/>
      <c r="N557" s="19"/>
      <c r="O557" s="19"/>
      <c r="P557" s="19"/>
      <c r="Q557" s="19"/>
      <c r="R557" s="19"/>
      <c r="S557" s="19"/>
      <c r="T557" s="19"/>
      <c r="U557" s="19"/>
      <c r="V557" s="19"/>
    </row>
    <row r="558" spans="2:22" ht="16.5">
      <c r="B558" s="19"/>
      <c r="C558" s="27"/>
      <c r="D558" s="19"/>
      <c r="E558" s="27"/>
      <c r="F558" s="19"/>
      <c r="G558" s="19"/>
      <c r="H558" s="19"/>
      <c r="I558" s="19"/>
      <c r="J558" s="19"/>
      <c r="K558" s="19"/>
      <c r="L558" s="19"/>
      <c r="M558" s="19"/>
      <c r="N558" s="19"/>
      <c r="O558" s="19"/>
      <c r="P558" s="19"/>
      <c r="Q558" s="19"/>
      <c r="R558" s="19"/>
      <c r="S558" s="19"/>
      <c r="T558" s="19"/>
      <c r="U558" s="19"/>
      <c r="V558" s="19"/>
    </row>
    <row r="559" spans="2:22" ht="16.5">
      <c r="B559" s="19"/>
      <c r="C559" s="27"/>
      <c r="D559" s="19"/>
      <c r="E559" s="27"/>
      <c r="F559" s="19"/>
      <c r="G559" s="19"/>
      <c r="H559" s="19"/>
      <c r="I559" s="19"/>
      <c r="J559" s="19"/>
      <c r="K559" s="19"/>
      <c r="L559" s="19"/>
      <c r="M559" s="19"/>
      <c r="N559" s="19"/>
      <c r="O559" s="19"/>
      <c r="P559" s="19"/>
      <c r="Q559" s="19"/>
      <c r="R559" s="19"/>
      <c r="S559" s="19"/>
      <c r="T559" s="19"/>
      <c r="U559" s="19"/>
      <c r="V559" s="19"/>
    </row>
    <row r="560" spans="2:22" ht="16.5">
      <c r="B560" s="19"/>
      <c r="C560" s="27"/>
      <c r="D560" s="19"/>
      <c r="E560" s="27"/>
      <c r="F560" s="19"/>
      <c r="G560" s="19"/>
      <c r="H560" s="19"/>
      <c r="I560" s="19"/>
      <c r="J560" s="19"/>
      <c r="K560" s="19"/>
      <c r="L560" s="19"/>
      <c r="M560" s="19"/>
      <c r="N560" s="19"/>
      <c r="O560" s="19"/>
      <c r="P560" s="19"/>
      <c r="Q560" s="19"/>
      <c r="R560" s="19"/>
      <c r="S560" s="19"/>
      <c r="T560" s="19"/>
      <c r="U560" s="19"/>
      <c r="V560" s="19"/>
    </row>
    <row r="561" spans="2:22" ht="16.5">
      <c r="B561" s="19"/>
      <c r="C561" s="27"/>
      <c r="D561" s="19"/>
      <c r="E561" s="27"/>
      <c r="F561" s="19"/>
      <c r="G561" s="19"/>
      <c r="H561" s="19"/>
      <c r="I561" s="19"/>
      <c r="J561" s="19"/>
      <c r="K561" s="19"/>
      <c r="L561" s="19"/>
      <c r="M561" s="19"/>
      <c r="N561" s="19"/>
      <c r="O561" s="19"/>
      <c r="P561" s="19"/>
      <c r="Q561" s="19"/>
      <c r="R561" s="19"/>
      <c r="S561" s="19"/>
      <c r="T561" s="19"/>
      <c r="U561" s="19"/>
      <c r="V561" s="19"/>
    </row>
    <row r="562" spans="2:22" ht="16.5">
      <c r="B562" s="19"/>
      <c r="C562" s="27"/>
      <c r="D562" s="19"/>
      <c r="E562" s="27"/>
      <c r="F562" s="19"/>
      <c r="G562" s="19"/>
      <c r="H562" s="19"/>
      <c r="I562" s="19"/>
      <c r="J562" s="19"/>
      <c r="K562" s="19"/>
      <c r="L562" s="19"/>
      <c r="M562" s="19"/>
      <c r="N562" s="19"/>
      <c r="O562" s="19"/>
      <c r="P562" s="19"/>
      <c r="Q562" s="19"/>
      <c r="R562" s="19"/>
      <c r="S562" s="19"/>
      <c r="T562" s="19"/>
      <c r="U562" s="19"/>
      <c r="V562" s="19"/>
    </row>
    <row r="563" spans="2:22" ht="16.5">
      <c r="B563" s="19"/>
      <c r="C563" s="27"/>
      <c r="D563" s="19"/>
      <c r="E563" s="27"/>
      <c r="F563" s="19"/>
      <c r="G563" s="19"/>
      <c r="H563" s="19"/>
      <c r="I563" s="19"/>
      <c r="J563" s="19"/>
      <c r="K563" s="19"/>
      <c r="L563" s="19"/>
      <c r="M563" s="19"/>
      <c r="N563" s="19"/>
      <c r="O563" s="19"/>
      <c r="P563" s="19"/>
      <c r="Q563" s="19"/>
      <c r="R563" s="19"/>
      <c r="S563" s="19"/>
      <c r="T563" s="19"/>
      <c r="U563" s="19"/>
      <c r="V563" s="19"/>
    </row>
    <row r="564" spans="2:22" ht="16.5">
      <c r="B564" s="19"/>
      <c r="C564" s="27"/>
      <c r="D564" s="19"/>
      <c r="E564" s="27"/>
      <c r="F564" s="19"/>
      <c r="G564" s="19"/>
      <c r="H564" s="19"/>
      <c r="I564" s="19"/>
      <c r="J564" s="19"/>
      <c r="K564" s="19"/>
      <c r="L564" s="19"/>
      <c r="M564" s="19"/>
      <c r="N564" s="19"/>
      <c r="O564" s="19"/>
      <c r="P564" s="19"/>
      <c r="Q564" s="19"/>
      <c r="R564" s="19"/>
      <c r="S564" s="19"/>
      <c r="T564" s="19"/>
      <c r="U564" s="19"/>
      <c r="V564" s="19"/>
    </row>
    <row r="565" spans="2:22" ht="16.5">
      <c r="B565" s="19"/>
      <c r="C565" s="27"/>
      <c r="D565" s="19"/>
      <c r="E565" s="27"/>
      <c r="F565" s="19"/>
      <c r="G565" s="19"/>
      <c r="H565" s="19"/>
      <c r="I565" s="19"/>
      <c r="J565" s="19"/>
      <c r="K565" s="19"/>
      <c r="L565" s="19"/>
      <c r="M565" s="19"/>
      <c r="N565" s="19"/>
      <c r="O565" s="19"/>
      <c r="P565" s="19"/>
      <c r="Q565" s="19"/>
      <c r="R565" s="19"/>
      <c r="S565" s="19"/>
      <c r="T565" s="19"/>
      <c r="U565" s="19"/>
      <c r="V565" s="19"/>
    </row>
    <row r="566" spans="2:22" ht="16.5">
      <c r="B566" s="19"/>
      <c r="C566" s="27"/>
      <c r="D566" s="19"/>
      <c r="E566" s="27"/>
      <c r="F566" s="19"/>
      <c r="G566" s="19"/>
      <c r="H566" s="19"/>
      <c r="I566" s="19"/>
      <c r="J566" s="19"/>
      <c r="K566" s="19"/>
      <c r="L566" s="19"/>
      <c r="M566" s="19"/>
      <c r="N566" s="19"/>
      <c r="O566" s="19"/>
      <c r="P566" s="19"/>
      <c r="Q566" s="19"/>
      <c r="R566" s="19"/>
      <c r="S566" s="19"/>
      <c r="T566" s="19"/>
      <c r="U566" s="19"/>
      <c r="V566" s="19"/>
    </row>
    <row r="567" spans="2:22" ht="16.5">
      <c r="B567" s="19"/>
      <c r="C567" s="27"/>
      <c r="D567" s="19"/>
      <c r="E567" s="27"/>
      <c r="F567" s="19"/>
      <c r="G567" s="19"/>
      <c r="H567" s="19"/>
      <c r="I567" s="19"/>
      <c r="J567" s="19"/>
      <c r="K567" s="19"/>
      <c r="L567" s="19"/>
      <c r="M567" s="19"/>
      <c r="N567" s="19"/>
      <c r="O567" s="19"/>
      <c r="P567" s="19"/>
      <c r="Q567" s="19"/>
      <c r="R567" s="19"/>
      <c r="S567" s="19"/>
      <c r="T567" s="19"/>
      <c r="U567" s="19"/>
      <c r="V567" s="19"/>
    </row>
    <row r="568" spans="2:22" ht="16.5">
      <c r="B568" s="19"/>
      <c r="C568" s="27"/>
      <c r="D568" s="19"/>
      <c r="E568" s="27"/>
      <c r="F568" s="19"/>
      <c r="G568" s="19"/>
      <c r="H568" s="19"/>
      <c r="I568" s="19"/>
      <c r="J568" s="19"/>
      <c r="K568" s="19"/>
      <c r="L568" s="19"/>
      <c r="M568" s="19"/>
      <c r="N568" s="19"/>
      <c r="O568" s="19"/>
      <c r="P568" s="19"/>
      <c r="Q568" s="19"/>
      <c r="R568" s="19"/>
      <c r="S568" s="19"/>
      <c r="T568" s="19"/>
      <c r="U568" s="19"/>
      <c r="V568" s="19"/>
    </row>
    <row r="569" spans="2:22" ht="16.5">
      <c r="B569" s="19"/>
      <c r="C569" s="27"/>
      <c r="D569" s="19"/>
      <c r="E569" s="27"/>
      <c r="F569" s="19"/>
      <c r="G569" s="19"/>
      <c r="H569" s="19"/>
      <c r="I569" s="19"/>
      <c r="J569" s="19"/>
      <c r="K569" s="19"/>
      <c r="L569" s="19"/>
      <c r="M569" s="19"/>
      <c r="N569" s="19"/>
      <c r="O569" s="19"/>
      <c r="P569" s="19"/>
      <c r="Q569" s="19"/>
      <c r="R569" s="19"/>
      <c r="S569" s="19"/>
      <c r="T569" s="19"/>
      <c r="U569" s="19"/>
      <c r="V569" s="19"/>
    </row>
    <row r="570" spans="2:22" ht="16.5">
      <c r="B570" s="19"/>
      <c r="C570" s="27"/>
      <c r="D570" s="19"/>
      <c r="E570" s="27"/>
      <c r="F570" s="19"/>
      <c r="G570" s="19"/>
      <c r="H570" s="19"/>
      <c r="I570" s="19"/>
      <c r="J570" s="19"/>
      <c r="K570" s="19"/>
      <c r="L570" s="19"/>
      <c r="M570" s="19"/>
      <c r="N570" s="19"/>
      <c r="O570" s="19"/>
      <c r="P570" s="19"/>
      <c r="Q570" s="19"/>
      <c r="R570" s="19"/>
      <c r="S570" s="19"/>
      <c r="T570" s="19"/>
      <c r="U570" s="19"/>
      <c r="V570" s="19"/>
    </row>
    <row r="571" spans="2:22" ht="16.5">
      <c r="B571" s="19"/>
      <c r="C571" s="27"/>
      <c r="D571" s="19"/>
      <c r="E571" s="27"/>
      <c r="F571" s="19"/>
      <c r="G571" s="19"/>
      <c r="H571" s="19"/>
      <c r="I571" s="19"/>
      <c r="J571" s="19"/>
      <c r="K571" s="19"/>
      <c r="L571" s="19"/>
      <c r="M571" s="19"/>
      <c r="N571" s="19"/>
      <c r="O571" s="19"/>
      <c r="P571" s="19"/>
      <c r="Q571" s="19"/>
      <c r="R571" s="19"/>
      <c r="S571" s="19"/>
      <c r="T571" s="19"/>
      <c r="U571" s="19"/>
      <c r="V571" s="19"/>
    </row>
    <row r="572" spans="2:22" ht="16.5">
      <c r="B572" s="19"/>
      <c r="C572" s="27"/>
      <c r="D572" s="19"/>
      <c r="E572" s="27"/>
      <c r="F572" s="19"/>
      <c r="G572" s="19"/>
      <c r="H572" s="19"/>
      <c r="I572" s="19"/>
      <c r="J572" s="19"/>
      <c r="K572" s="19"/>
      <c r="L572" s="19"/>
      <c r="M572" s="19"/>
      <c r="N572" s="19"/>
      <c r="O572" s="19"/>
      <c r="P572" s="19"/>
      <c r="Q572" s="19"/>
      <c r="R572" s="19"/>
      <c r="S572" s="19"/>
      <c r="T572" s="19"/>
      <c r="U572" s="19"/>
      <c r="V572" s="19"/>
    </row>
    <row r="573" spans="2:22" ht="16.5">
      <c r="B573" s="19"/>
      <c r="C573" s="27"/>
      <c r="D573" s="19"/>
      <c r="E573" s="27"/>
      <c r="F573" s="19"/>
      <c r="G573" s="19"/>
      <c r="H573" s="19"/>
      <c r="I573" s="19"/>
      <c r="J573" s="19"/>
      <c r="K573" s="19"/>
      <c r="L573" s="19"/>
      <c r="M573" s="19"/>
      <c r="N573" s="19"/>
      <c r="O573" s="19"/>
      <c r="P573" s="19"/>
      <c r="Q573" s="19"/>
      <c r="R573" s="19"/>
      <c r="S573" s="19"/>
      <c r="T573" s="19"/>
      <c r="U573" s="19"/>
      <c r="V573" s="19"/>
    </row>
    <row r="574" spans="2:22" ht="16.5">
      <c r="B574" s="19"/>
      <c r="C574" s="27"/>
      <c r="D574" s="19"/>
      <c r="E574" s="27"/>
      <c r="F574" s="19"/>
      <c r="G574" s="19"/>
      <c r="H574" s="19"/>
      <c r="I574" s="19"/>
      <c r="J574" s="19"/>
      <c r="K574" s="19"/>
      <c r="L574" s="19"/>
      <c r="M574" s="19"/>
      <c r="N574" s="19"/>
      <c r="O574" s="19"/>
      <c r="P574" s="19"/>
      <c r="Q574" s="19"/>
      <c r="R574" s="19"/>
      <c r="S574" s="19"/>
      <c r="T574" s="19"/>
      <c r="U574" s="19"/>
      <c r="V574" s="19"/>
    </row>
    <row r="575" spans="2:22" ht="16.5">
      <c r="B575" s="19"/>
      <c r="C575" s="27"/>
      <c r="D575" s="19"/>
      <c r="E575" s="27"/>
      <c r="F575" s="19"/>
      <c r="G575" s="19"/>
      <c r="H575" s="19"/>
      <c r="I575" s="19"/>
      <c r="J575" s="19"/>
      <c r="K575" s="19"/>
      <c r="L575" s="19"/>
      <c r="M575" s="19"/>
      <c r="N575" s="19"/>
      <c r="O575" s="19"/>
      <c r="P575" s="19"/>
      <c r="Q575" s="19"/>
      <c r="R575" s="19"/>
      <c r="S575" s="19"/>
      <c r="T575" s="19"/>
      <c r="U575" s="19"/>
      <c r="V575" s="19"/>
    </row>
    <row r="576" spans="2:22" ht="16.5">
      <c r="B576" s="19"/>
      <c r="C576" s="27"/>
      <c r="D576" s="19"/>
      <c r="E576" s="27"/>
      <c r="F576" s="19"/>
      <c r="G576" s="19"/>
      <c r="H576" s="19"/>
      <c r="I576" s="19"/>
      <c r="J576" s="19"/>
      <c r="K576" s="19"/>
      <c r="L576" s="19"/>
      <c r="M576" s="19"/>
      <c r="N576" s="19"/>
      <c r="O576" s="19"/>
      <c r="P576" s="19"/>
      <c r="Q576" s="19"/>
      <c r="R576" s="19"/>
      <c r="S576" s="19"/>
      <c r="T576" s="19"/>
      <c r="U576" s="19"/>
      <c r="V576" s="19"/>
    </row>
    <row r="577" spans="2:22" ht="16.5">
      <c r="B577" s="19"/>
      <c r="C577" s="27"/>
      <c r="D577" s="19"/>
      <c r="E577" s="27"/>
      <c r="F577" s="19"/>
      <c r="G577" s="19"/>
      <c r="H577" s="19"/>
      <c r="I577" s="19"/>
      <c r="J577" s="19"/>
      <c r="K577" s="19"/>
      <c r="L577" s="19"/>
      <c r="M577" s="19"/>
      <c r="N577" s="19"/>
      <c r="O577" s="19"/>
      <c r="P577" s="19"/>
      <c r="Q577" s="19"/>
      <c r="R577" s="19"/>
      <c r="S577" s="19"/>
      <c r="T577" s="19"/>
      <c r="U577" s="19"/>
      <c r="V577" s="19"/>
    </row>
    <row r="578" spans="2:22" ht="16.5">
      <c r="B578" s="19"/>
      <c r="C578" s="27"/>
      <c r="D578" s="19"/>
      <c r="E578" s="27"/>
      <c r="F578" s="19"/>
      <c r="G578" s="19"/>
      <c r="H578" s="19"/>
      <c r="I578" s="19"/>
      <c r="J578" s="19"/>
      <c r="K578" s="19"/>
      <c r="L578" s="19"/>
      <c r="M578" s="19"/>
      <c r="N578" s="19"/>
      <c r="O578" s="19"/>
      <c r="P578" s="19"/>
      <c r="Q578" s="19"/>
      <c r="R578" s="19"/>
      <c r="S578" s="19"/>
      <c r="T578" s="19"/>
      <c r="U578" s="19"/>
      <c r="V578" s="19"/>
    </row>
    <row r="579" spans="2:22" ht="16.5">
      <c r="B579" s="19"/>
      <c r="C579" s="27"/>
      <c r="D579" s="19"/>
      <c r="E579" s="27"/>
      <c r="F579" s="19"/>
      <c r="G579" s="19"/>
      <c r="H579" s="19"/>
      <c r="I579" s="19"/>
      <c r="J579" s="19"/>
      <c r="K579" s="19"/>
      <c r="L579" s="19"/>
      <c r="M579" s="19"/>
      <c r="N579" s="19"/>
      <c r="O579" s="19"/>
      <c r="P579" s="19"/>
      <c r="Q579" s="19"/>
      <c r="R579" s="19"/>
      <c r="S579" s="19"/>
      <c r="T579" s="19"/>
      <c r="U579" s="19"/>
      <c r="V579" s="19"/>
    </row>
    <row r="580" spans="2:22" ht="16.5">
      <c r="B580" s="19"/>
      <c r="C580" s="27"/>
      <c r="D580" s="19"/>
      <c r="E580" s="27"/>
      <c r="F580" s="19"/>
      <c r="G580" s="19"/>
      <c r="H580" s="19"/>
      <c r="I580" s="19"/>
      <c r="J580" s="19"/>
      <c r="K580" s="19"/>
      <c r="L580" s="19"/>
      <c r="M580" s="19"/>
      <c r="N580" s="19"/>
      <c r="O580" s="19"/>
      <c r="P580" s="19"/>
      <c r="Q580" s="19"/>
      <c r="R580" s="19"/>
      <c r="S580" s="19"/>
      <c r="T580" s="19"/>
      <c r="U580" s="19"/>
      <c r="V580" s="19"/>
    </row>
    <row r="581" spans="2:22" ht="16.5">
      <c r="B581" s="19"/>
      <c r="C581" s="27"/>
      <c r="D581" s="19"/>
      <c r="E581" s="27"/>
      <c r="F581" s="19"/>
      <c r="G581" s="19"/>
      <c r="H581" s="19"/>
      <c r="I581" s="19"/>
      <c r="J581" s="19"/>
      <c r="K581" s="19"/>
      <c r="L581" s="19"/>
      <c r="M581" s="19"/>
      <c r="N581" s="19"/>
      <c r="O581" s="19"/>
      <c r="P581" s="19"/>
      <c r="Q581" s="19"/>
      <c r="R581" s="19"/>
      <c r="S581" s="19"/>
      <c r="T581" s="19"/>
      <c r="U581" s="19"/>
      <c r="V581" s="19"/>
    </row>
    <row r="582" spans="2:22" ht="16.5">
      <c r="B582" s="19"/>
      <c r="C582" s="27"/>
      <c r="D582" s="19"/>
      <c r="E582" s="27"/>
      <c r="F582" s="19"/>
      <c r="G582" s="19"/>
      <c r="H582" s="19"/>
      <c r="I582" s="19"/>
      <c r="J582" s="19"/>
      <c r="K582" s="19"/>
      <c r="L582" s="19"/>
      <c r="M582" s="19"/>
      <c r="N582" s="19"/>
      <c r="O582" s="19"/>
      <c r="P582" s="19"/>
      <c r="Q582" s="19"/>
      <c r="R582" s="19"/>
      <c r="S582" s="19"/>
      <c r="T582" s="19"/>
      <c r="U582" s="19"/>
      <c r="V582" s="19"/>
    </row>
    <row r="583" spans="2:22" ht="16.5">
      <c r="B583" s="19"/>
      <c r="C583" s="27"/>
      <c r="D583" s="19"/>
      <c r="E583" s="27"/>
      <c r="F583" s="19"/>
      <c r="G583" s="19"/>
      <c r="H583" s="19"/>
      <c r="I583" s="19"/>
      <c r="J583" s="19"/>
      <c r="K583" s="19"/>
      <c r="L583" s="19"/>
      <c r="M583" s="19"/>
      <c r="N583" s="19"/>
      <c r="O583" s="19"/>
      <c r="P583" s="19"/>
      <c r="Q583" s="19"/>
      <c r="R583" s="19"/>
      <c r="S583" s="19"/>
      <c r="T583" s="19"/>
      <c r="U583" s="19"/>
      <c r="V583" s="19"/>
    </row>
    <row r="584" spans="2:22" ht="16.5">
      <c r="B584" s="19"/>
      <c r="C584" s="27"/>
      <c r="D584" s="19"/>
      <c r="E584" s="27"/>
      <c r="F584" s="19"/>
      <c r="G584" s="19"/>
      <c r="H584" s="19"/>
      <c r="I584" s="19"/>
      <c r="J584" s="19"/>
      <c r="K584" s="19"/>
      <c r="L584" s="19"/>
      <c r="M584" s="19"/>
      <c r="N584" s="19"/>
      <c r="O584" s="19"/>
      <c r="P584" s="19"/>
      <c r="Q584" s="19"/>
      <c r="R584" s="19"/>
      <c r="S584" s="19"/>
      <c r="T584" s="19"/>
      <c r="U584" s="19"/>
      <c r="V584" s="19"/>
    </row>
    <row r="585" spans="2:22" ht="16.5">
      <c r="B585" s="19"/>
      <c r="C585" s="27"/>
      <c r="D585" s="19"/>
      <c r="E585" s="27"/>
      <c r="F585" s="19"/>
      <c r="G585" s="19"/>
      <c r="H585" s="19"/>
      <c r="I585" s="19"/>
      <c r="J585" s="19"/>
      <c r="K585" s="19"/>
      <c r="L585" s="19"/>
      <c r="M585" s="19"/>
      <c r="N585" s="19"/>
      <c r="O585" s="19"/>
      <c r="P585" s="19"/>
      <c r="Q585" s="19"/>
      <c r="R585" s="19"/>
      <c r="S585" s="19"/>
      <c r="T585" s="19"/>
      <c r="U585" s="19"/>
      <c r="V585" s="19"/>
    </row>
    <row r="586" spans="2:22" ht="16.5">
      <c r="B586" s="19"/>
      <c r="C586" s="27"/>
      <c r="D586" s="19"/>
      <c r="E586" s="27"/>
      <c r="F586" s="19"/>
      <c r="G586" s="19"/>
      <c r="H586" s="19"/>
      <c r="I586" s="19"/>
      <c r="J586" s="19"/>
      <c r="K586" s="19"/>
      <c r="L586" s="19"/>
      <c r="M586" s="19"/>
      <c r="N586" s="19"/>
      <c r="O586" s="19"/>
      <c r="P586" s="19"/>
      <c r="Q586" s="19"/>
      <c r="R586" s="19"/>
      <c r="S586" s="19"/>
      <c r="T586" s="19"/>
      <c r="U586" s="19"/>
      <c r="V586" s="19"/>
    </row>
    <row r="587" spans="2:22" ht="16.5">
      <c r="B587" s="19"/>
      <c r="C587" s="27"/>
      <c r="D587" s="19"/>
      <c r="E587" s="27"/>
      <c r="F587" s="19"/>
      <c r="G587" s="19"/>
      <c r="H587" s="19"/>
      <c r="I587" s="19"/>
      <c r="J587" s="19"/>
      <c r="K587" s="19"/>
      <c r="L587" s="19"/>
      <c r="M587" s="19"/>
      <c r="N587" s="19"/>
      <c r="O587" s="19"/>
      <c r="P587" s="19"/>
      <c r="Q587" s="19"/>
      <c r="R587" s="19"/>
      <c r="S587" s="19"/>
      <c r="T587" s="19"/>
      <c r="U587" s="19"/>
      <c r="V587" s="19"/>
    </row>
    <row r="588" spans="2:22" ht="16.5">
      <c r="B588" s="19"/>
      <c r="C588" s="27"/>
      <c r="D588" s="19"/>
      <c r="E588" s="27"/>
      <c r="F588" s="19"/>
      <c r="G588" s="19"/>
      <c r="H588" s="19"/>
      <c r="I588" s="19"/>
      <c r="J588" s="19"/>
      <c r="K588" s="19"/>
      <c r="L588" s="19"/>
      <c r="M588" s="19"/>
      <c r="N588" s="19"/>
      <c r="O588" s="19"/>
      <c r="P588" s="19"/>
      <c r="Q588" s="19"/>
      <c r="R588" s="19"/>
      <c r="S588" s="19"/>
      <c r="T588" s="19"/>
      <c r="U588" s="19"/>
      <c r="V588" s="19"/>
    </row>
    <row r="589" spans="2:22" ht="16.5">
      <c r="B589" s="19"/>
      <c r="C589" s="27"/>
      <c r="D589" s="19"/>
      <c r="E589" s="27"/>
      <c r="F589" s="19"/>
      <c r="G589" s="19"/>
      <c r="H589" s="19"/>
      <c r="I589" s="19"/>
      <c r="J589" s="19"/>
      <c r="K589" s="19"/>
      <c r="L589" s="19"/>
      <c r="M589" s="19"/>
      <c r="N589" s="19"/>
      <c r="O589" s="19"/>
      <c r="P589" s="19"/>
      <c r="Q589" s="19"/>
      <c r="R589" s="19"/>
      <c r="S589" s="19"/>
      <c r="T589" s="19"/>
      <c r="U589" s="19"/>
      <c r="V589" s="19"/>
    </row>
    <row r="590" spans="2:22" ht="16.5">
      <c r="B590" s="19"/>
      <c r="C590" s="27"/>
      <c r="D590" s="19"/>
      <c r="E590" s="27"/>
      <c r="F590" s="19"/>
      <c r="G590" s="19"/>
      <c r="H590" s="19"/>
      <c r="I590" s="19"/>
      <c r="J590" s="19"/>
      <c r="K590" s="19"/>
      <c r="L590" s="19"/>
      <c r="M590" s="19"/>
      <c r="N590" s="19"/>
      <c r="O590" s="19"/>
      <c r="P590" s="19"/>
      <c r="Q590" s="19"/>
      <c r="R590" s="19"/>
      <c r="S590" s="19"/>
      <c r="T590" s="19"/>
      <c r="U590" s="19"/>
      <c r="V590" s="19"/>
    </row>
    <row r="591" spans="2:22" ht="16.5">
      <c r="B591" s="19"/>
      <c r="C591" s="27"/>
      <c r="D591" s="19"/>
      <c r="E591" s="27"/>
      <c r="F591" s="19"/>
      <c r="G591" s="19"/>
      <c r="H591" s="19"/>
      <c r="I591" s="19"/>
      <c r="J591" s="19"/>
      <c r="K591" s="19"/>
      <c r="L591" s="19"/>
      <c r="M591" s="19"/>
      <c r="N591" s="19"/>
      <c r="O591" s="19"/>
      <c r="P591" s="19"/>
      <c r="Q591" s="19"/>
      <c r="R591" s="19"/>
      <c r="S591" s="19"/>
      <c r="T591" s="19"/>
      <c r="U591" s="19"/>
      <c r="V591" s="19"/>
    </row>
    <row r="592" spans="2:22" ht="16.5">
      <c r="B592" s="19"/>
      <c r="C592" s="27"/>
      <c r="D592" s="19"/>
      <c r="E592" s="27"/>
      <c r="F592" s="19"/>
      <c r="G592" s="19"/>
      <c r="H592" s="19"/>
      <c r="I592" s="19"/>
      <c r="J592" s="19"/>
      <c r="K592" s="19"/>
      <c r="L592" s="19"/>
      <c r="M592" s="19"/>
      <c r="N592" s="19"/>
      <c r="O592" s="19"/>
      <c r="P592" s="19"/>
      <c r="Q592" s="19"/>
      <c r="R592" s="19"/>
      <c r="S592" s="19"/>
      <c r="T592" s="19"/>
      <c r="U592" s="19"/>
      <c r="V592" s="19"/>
    </row>
    <row r="593" spans="2:22" ht="16.5">
      <c r="B593" s="19"/>
      <c r="C593" s="27"/>
      <c r="D593" s="19"/>
      <c r="E593" s="27"/>
      <c r="F593" s="19"/>
      <c r="G593" s="19"/>
      <c r="H593" s="19"/>
      <c r="I593" s="19"/>
      <c r="J593" s="19"/>
      <c r="K593" s="19"/>
      <c r="L593" s="19"/>
      <c r="M593" s="19"/>
      <c r="N593" s="19"/>
      <c r="O593" s="19"/>
      <c r="P593" s="19"/>
      <c r="Q593" s="19"/>
      <c r="R593" s="19"/>
      <c r="S593" s="19"/>
      <c r="T593" s="19"/>
      <c r="U593" s="19"/>
      <c r="V593" s="19"/>
    </row>
    <row r="594" spans="2:22" ht="16.5">
      <c r="B594" s="19"/>
      <c r="C594" s="27"/>
      <c r="D594" s="19"/>
      <c r="E594" s="27"/>
      <c r="F594" s="19"/>
      <c r="G594" s="19"/>
      <c r="H594" s="19"/>
      <c r="I594" s="19"/>
      <c r="J594" s="19"/>
      <c r="K594" s="19"/>
      <c r="L594" s="19"/>
      <c r="M594" s="19"/>
      <c r="N594" s="19"/>
      <c r="O594" s="19"/>
      <c r="P594" s="19"/>
      <c r="Q594" s="19"/>
      <c r="R594" s="19"/>
      <c r="S594" s="19"/>
      <c r="T594" s="19"/>
      <c r="U594" s="19"/>
      <c r="V594" s="19"/>
    </row>
    <row r="595" spans="2:22" ht="16.5">
      <c r="B595" s="19"/>
      <c r="C595" s="27"/>
      <c r="D595" s="19"/>
      <c r="E595" s="27"/>
      <c r="F595" s="19"/>
      <c r="G595" s="19"/>
      <c r="H595" s="19"/>
      <c r="I595" s="19"/>
      <c r="J595" s="19"/>
      <c r="K595" s="19"/>
      <c r="L595" s="19"/>
      <c r="M595" s="19"/>
      <c r="N595" s="19"/>
      <c r="O595" s="19"/>
      <c r="P595" s="19"/>
      <c r="Q595" s="19"/>
      <c r="R595" s="19"/>
      <c r="S595" s="19"/>
      <c r="T595" s="19"/>
      <c r="U595" s="19"/>
      <c r="V595" s="19"/>
    </row>
    <row r="596" spans="2:22" ht="16.5">
      <c r="B596" s="19"/>
      <c r="C596" s="27"/>
      <c r="D596" s="19"/>
      <c r="E596" s="27"/>
      <c r="F596" s="19"/>
      <c r="G596" s="19"/>
      <c r="H596" s="19"/>
      <c r="I596" s="19"/>
      <c r="J596" s="19"/>
      <c r="K596" s="19"/>
      <c r="L596" s="19"/>
      <c r="M596" s="19"/>
      <c r="N596" s="19"/>
      <c r="O596" s="19"/>
      <c r="P596" s="19"/>
      <c r="Q596" s="19"/>
      <c r="R596" s="19"/>
      <c r="S596" s="19"/>
      <c r="T596" s="19"/>
      <c r="U596" s="19"/>
      <c r="V596" s="19"/>
    </row>
    <row r="597" spans="2:22" ht="16.5">
      <c r="B597" s="19"/>
      <c r="C597" s="27"/>
      <c r="D597" s="19"/>
      <c r="E597" s="27"/>
      <c r="F597" s="19"/>
      <c r="G597" s="19"/>
      <c r="H597" s="19"/>
      <c r="I597" s="19"/>
      <c r="J597" s="19"/>
      <c r="K597" s="19"/>
      <c r="L597" s="19"/>
      <c r="M597" s="19"/>
      <c r="N597" s="19"/>
      <c r="O597" s="19"/>
      <c r="P597" s="19"/>
      <c r="Q597" s="19"/>
      <c r="R597" s="19"/>
      <c r="S597" s="19"/>
      <c r="T597" s="19"/>
      <c r="U597" s="19"/>
      <c r="V597" s="19"/>
    </row>
    <row r="598" spans="2:22" ht="16.5">
      <c r="B598" s="19"/>
      <c r="C598" s="27"/>
      <c r="D598" s="19"/>
      <c r="E598" s="27"/>
      <c r="F598" s="19"/>
      <c r="G598" s="19"/>
      <c r="H598" s="19"/>
      <c r="I598" s="19"/>
      <c r="J598" s="19"/>
      <c r="K598" s="19"/>
      <c r="L598" s="19"/>
      <c r="M598" s="19"/>
      <c r="N598" s="19"/>
      <c r="O598" s="19"/>
      <c r="P598" s="19"/>
      <c r="Q598" s="19"/>
      <c r="R598" s="19"/>
      <c r="S598" s="19"/>
      <c r="T598" s="19"/>
      <c r="U598" s="19"/>
      <c r="V598" s="19"/>
    </row>
    <row r="599" spans="2:22" ht="16.5">
      <c r="B599" s="19"/>
      <c r="C599" s="27"/>
      <c r="D599" s="19"/>
      <c r="E599" s="27"/>
      <c r="F599" s="19"/>
      <c r="G599" s="19"/>
      <c r="H599" s="19"/>
      <c r="I599" s="19"/>
      <c r="J599" s="19"/>
      <c r="K599" s="19"/>
      <c r="L599" s="19"/>
      <c r="M599" s="19"/>
      <c r="N599" s="19"/>
      <c r="O599" s="19"/>
      <c r="P599" s="19"/>
      <c r="Q599" s="19"/>
      <c r="R599" s="19"/>
      <c r="S599" s="19"/>
      <c r="T599" s="19"/>
      <c r="U599" s="19"/>
      <c r="V599" s="19"/>
    </row>
    <row r="600" spans="2:22" ht="16.5">
      <c r="B600" s="19"/>
      <c r="C600" s="27"/>
      <c r="D600" s="19"/>
      <c r="E600" s="27"/>
      <c r="F600" s="19"/>
      <c r="G600" s="19"/>
      <c r="H600" s="19"/>
      <c r="I600" s="19"/>
      <c r="J600" s="19"/>
      <c r="K600" s="19"/>
      <c r="L600" s="19"/>
      <c r="M600" s="19"/>
      <c r="N600" s="19"/>
      <c r="O600" s="19"/>
      <c r="P600" s="19"/>
      <c r="Q600" s="19"/>
      <c r="R600" s="19"/>
      <c r="S600" s="19"/>
      <c r="T600" s="19"/>
      <c r="U600" s="19"/>
      <c r="V600" s="19"/>
    </row>
    <row r="601" spans="2:22" ht="16.5">
      <c r="B601" s="19"/>
      <c r="C601" s="27"/>
      <c r="D601" s="19"/>
      <c r="E601" s="27"/>
      <c r="F601" s="19"/>
      <c r="G601" s="19"/>
      <c r="H601" s="19"/>
      <c r="I601" s="19"/>
      <c r="J601" s="19"/>
      <c r="K601" s="19"/>
      <c r="L601" s="19"/>
      <c r="M601" s="19"/>
      <c r="N601" s="19"/>
      <c r="O601" s="19"/>
      <c r="P601" s="19"/>
      <c r="Q601" s="19"/>
      <c r="R601" s="19"/>
      <c r="S601" s="19"/>
      <c r="T601" s="19"/>
      <c r="U601" s="19"/>
      <c r="V601" s="19"/>
    </row>
    <row r="602" spans="2:22" ht="16.5">
      <c r="B602" s="19"/>
      <c r="C602" s="27"/>
      <c r="D602" s="19"/>
      <c r="E602" s="27"/>
      <c r="F602" s="19"/>
      <c r="G602" s="19"/>
      <c r="H602" s="19"/>
      <c r="I602" s="19"/>
      <c r="J602" s="19"/>
      <c r="K602" s="19"/>
      <c r="L602" s="19"/>
      <c r="M602" s="19"/>
      <c r="N602" s="19"/>
      <c r="O602" s="19"/>
      <c r="P602" s="19"/>
      <c r="Q602" s="19"/>
      <c r="R602" s="19"/>
      <c r="S602" s="19"/>
      <c r="T602" s="19"/>
      <c r="U602" s="19"/>
      <c r="V602" s="19"/>
    </row>
    <row r="603" spans="2:22" ht="16.5">
      <c r="B603" s="19"/>
      <c r="C603" s="27"/>
      <c r="D603" s="19"/>
      <c r="E603" s="27"/>
      <c r="F603" s="19"/>
      <c r="G603" s="19"/>
      <c r="H603" s="19"/>
      <c r="I603" s="19"/>
      <c r="J603" s="19"/>
      <c r="K603" s="19"/>
      <c r="L603" s="19"/>
      <c r="M603" s="19"/>
      <c r="N603" s="19"/>
      <c r="O603" s="19"/>
      <c r="P603" s="19"/>
      <c r="Q603" s="19"/>
      <c r="R603" s="19"/>
      <c r="S603" s="19"/>
      <c r="T603" s="19"/>
      <c r="U603" s="19"/>
      <c r="V603" s="19"/>
    </row>
    <row r="604" spans="2:22" ht="16.5">
      <c r="B604" s="19"/>
      <c r="C604" s="27"/>
      <c r="D604" s="19"/>
      <c r="E604" s="27"/>
      <c r="F604" s="19"/>
      <c r="G604" s="19"/>
      <c r="H604" s="19"/>
      <c r="I604" s="19"/>
      <c r="J604" s="19"/>
      <c r="K604" s="19"/>
      <c r="L604" s="19"/>
      <c r="M604" s="19"/>
      <c r="N604" s="19"/>
      <c r="O604" s="19"/>
      <c r="P604" s="19"/>
      <c r="Q604" s="19"/>
      <c r="R604" s="19"/>
      <c r="S604" s="19"/>
      <c r="T604" s="19"/>
      <c r="U604" s="19"/>
      <c r="V604" s="19"/>
    </row>
    <row r="605" spans="2:22" ht="16.5">
      <c r="B605" s="19"/>
      <c r="C605" s="27"/>
      <c r="D605" s="19"/>
      <c r="E605" s="27"/>
      <c r="F605" s="19"/>
      <c r="G605" s="19"/>
      <c r="H605" s="19"/>
      <c r="I605" s="19"/>
      <c r="J605" s="19"/>
      <c r="K605" s="19"/>
      <c r="L605" s="19"/>
      <c r="M605" s="19"/>
      <c r="N605" s="19"/>
      <c r="O605" s="19"/>
      <c r="P605" s="19"/>
      <c r="Q605" s="19"/>
      <c r="R605" s="19"/>
      <c r="S605" s="19"/>
      <c r="T605" s="19"/>
      <c r="U605" s="19"/>
      <c r="V605" s="19"/>
    </row>
    <row r="606" spans="2:22" ht="16.5">
      <c r="B606" s="19"/>
      <c r="C606" s="27"/>
      <c r="D606" s="19"/>
      <c r="E606" s="27"/>
      <c r="F606" s="19"/>
      <c r="G606" s="19"/>
      <c r="H606" s="19"/>
      <c r="I606" s="19"/>
      <c r="J606" s="19"/>
      <c r="K606" s="19"/>
      <c r="L606" s="19"/>
      <c r="M606" s="19"/>
      <c r="N606" s="19"/>
      <c r="O606" s="19"/>
      <c r="P606" s="19"/>
      <c r="Q606" s="19"/>
      <c r="R606" s="19"/>
      <c r="S606" s="19"/>
      <c r="T606" s="19"/>
      <c r="U606" s="19"/>
      <c r="V606" s="19"/>
    </row>
    <row r="607" spans="2:22" ht="16.5">
      <c r="B607" s="19"/>
      <c r="C607" s="27"/>
      <c r="D607" s="19"/>
      <c r="E607" s="27"/>
      <c r="F607" s="19"/>
      <c r="G607" s="19"/>
      <c r="H607" s="19"/>
      <c r="I607" s="19"/>
      <c r="J607" s="19"/>
      <c r="K607" s="19"/>
      <c r="L607" s="19"/>
      <c r="M607" s="19"/>
      <c r="N607" s="19"/>
      <c r="O607" s="19"/>
      <c r="P607" s="19"/>
      <c r="Q607" s="19"/>
      <c r="R607" s="19"/>
      <c r="S607" s="19"/>
      <c r="T607" s="19"/>
      <c r="U607" s="19"/>
      <c r="V607" s="19"/>
    </row>
    <row r="608" spans="2:22" ht="16.5">
      <c r="B608" s="19"/>
      <c r="C608" s="27"/>
      <c r="D608" s="19"/>
      <c r="E608" s="27"/>
      <c r="F608" s="19"/>
      <c r="G608" s="19"/>
      <c r="H608" s="19"/>
      <c r="I608" s="19"/>
      <c r="J608" s="19"/>
      <c r="K608" s="19"/>
      <c r="L608" s="19"/>
      <c r="M608" s="19"/>
      <c r="N608" s="19"/>
      <c r="O608" s="19"/>
      <c r="P608" s="19"/>
      <c r="Q608" s="19"/>
      <c r="R608" s="19"/>
      <c r="S608" s="19"/>
      <c r="T608" s="19"/>
      <c r="U608" s="19"/>
      <c r="V608" s="19"/>
    </row>
    <row r="609" spans="2:22" ht="16.5">
      <c r="B609" s="19"/>
      <c r="C609" s="27"/>
      <c r="D609" s="19"/>
      <c r="E609" s="27"/>
      <c r="F609" s="19"/>
      <c r="G609" s="19"/>
      <c r="H609" s="19"/>
      <c r="I609" s="19"/>
      <c r="J609" s="19"/>
      <c r="K609" s="19"/>
      <c r="L609" s="19"/>
      <c r="M609" s="19"/>
      <c r="N609" s="19"/>
      <c r="O609" s="19"/>
      <c r="P609" s="19"/>
      <c r="Q609" s="19"/>
      <c r="R609" s="19"/>
      <c r="S609" s="19"/>
      <c r="T609" s="19"/>
      <c r="U609" s="19"/>
      <c r="V609" s="19"/>
    </row>
    <row r="610" spans="2:22" ht="16.5">
      <c r="B610" s="19"/>
      <c r="C610" s="27"/>
      <c r="D610" s="19"/>
      <c r="E610" s="27"/>
      <c r="F610" s="19"/>
      <c r="G610" s="19"/>
      <c r="H610" s="19"/>
      <c r="I610" s="19"/>
      <c r="J610" s="19"/>
      <c r="K610" s="19"/>
      <c r="L610" s="19"/>
      <c r="M610" s="19"/>
      <c r="N610" s="19"/>
      <c r="O610" s="19"/>
      <c r="P610" s="19"/>
      <c r="Q610" s="19"/>
      <c r="R610" s="19"/>
      <c r="S610" s="19"/>
      <c r="T610" s="19"/>
      <c r="U610" s="19"/>
      <c r="V610" s="19"/>
    </row>
    <row r="611" spans="2:22" ht="16.5">
      <c r="B611" s="19"/>
      <c r="C611" s="27"/>
      <c r="D611" s="19"/>
      <c r="E611" s="27"/>
      <c r="F611" s="19"/>
      <c r="G611" s="19"/>
      <c r="H611" s="19"/>
      <c r="I611" s="19"/>
      <c r="J611" s="19"/>
      <c r="K611" s="19"/>
      <c r="L611" s="19"/>
      <c r="M611" s="19"/>
      <c r="N611" s="19"/>
      <c r="O611" s="19"/>
      <c r="P611" s="19"/>
      <c r="Q611" s="19"/>
      <c r="R611" s="19"/>
      <c r="S611" s="19"/>
      <c r="T611" s="19"/>
      <c r="U611" s="19"/>
      <c r="V611" s="19"/>
    </row>
    <row r="612" spans="2:22" ht="16.5">
      <c r="B612" s="19"/>
      <c r="C612" s="27"/>
      <c r="D612" s="19"/>
      <c r="E612" s="27"/>
      <c r="F612" s="19"/>
      <c r="G612" s="19"/>
      <c r="H612" s="19"/>
      <c r="I612" s="19"/>
      <c r="J612" s="19"/>
      <c r="K612" s="19"/>
      <c r="L612" s="19"/>
      <c r="M612" s="19"/>
      <c r="N612" s="19"/>
      <c r="O612" s="19"/>
      <c r="P612" s="19"/>
      <c r="Q612" s="19"/>
      <c r="R612" s="19"/>
      <c r="S612" s="19"/>
      <c r="T612" s="19"/>
      <c r="U612" s="19"/>
      <c r="V612" s="19"/>
    </row>
    <row r="613" spans="2:22" ht="16.5">
      <c r="B613" s="19"/>
      <c r="C613" s="27"/>
      <c r="D613" s="19"/>
      <c r="E613" s="27"/>
      <c r="F613" s="19"/>
      <c r="G613" s="19"/>
      <c r="H613" s="19"/>
      <c r="I613" s="19"/>
      <c r="J613" s="19"/>
      <c r="K613" s="19"/>
      <c r="L613" s="19"/>
      <c r="M613" s="19"/>
      <c r="N613" s="19"/>
      <c r="O613" s="19"/>
      <c r="P613" s="19"/>
      <c r="Q613" s="19"/>
      <c r="R613" s="19"/>
      <c r="S613" s="19"/>
      <c r="T613" s="19"/>
      <c r="U613" s="19"/>
      <c r="V613" s="19"/>
    </row>
    <row r="614" spans="2:22" ht="16.5">
      <c r="B614" s="19"/>
      <c r="C614" s="27"/>
      <c r="D614" s="19"/>
      <c r="E614" s="27"/>
      <c r="F614" s="19"/>
      <c r="G614" s="19"/>
      <c r="H614" s="19"/>
      <c r="I614" s="19"/>
      <c r="J614" s="19"/>
      <c r="K614" s="19"/>
      <c r="L614" s="19"/>
      <c r="M614" s="19"/>
      <c r="N614" s="19"/>
      <c r="O614" s="19"/>
      <c r="P614" s="19"/>
      <c r="Q614" s="19"/>
      <c r="R614" s="19"/>
      <c r="S614" s="19"/>
      <c r="T614" s="19"/>
      <c r="U614" s="19"/>
      <c r="V614" s="19"/>
    </row>
    <row r="615" spans="2:22" ht="16.5">
      <c r="B615" s="19"/>
      <c r="C615" s="27"/>
      <c r="D615" s="19"/>
      <c r="E615" s="27"/>
      <c r="F615" s="19"/>
      <c r="G615" s="19"/>
      <c r="H615" s="19"/>
      <c r="I615" s="19"/>
      <c r="J615" s="19"/>
      <c r="K615" s="19"/>
      <c r="L615" s="19"/>
      <c r="M615" s="19"/>
      <c r="N615" s="19"/>
      <c r="O615" s="19"/>
      <c r="P615" s="19"/>
      <c r="Q615" s="19"/>
      <c r="R615" s="19"/>
      <c r="S615" s="19"/>
      <c r="T615" s="19"/>
      <c r="U615" s="19"/>
      <c r="V615" s="19"/>
    </row>
    <row r="616" spans="2:22" ht="16.5">
      <c r="B616" s="19"/>
      <c r="C616" s="27"/>
      <c r="D616" s="19"/>
      <c r="E616" s="27"/>
      <c r="F616" s="19"/>
      <c r="G616" s="19"/>
      <c r="H616" s="19"/>
      <c r="I616" s="19"/>
      <c r="J616" s="19"/>
      <c r="K616" s="19"/>
      <c r="L616" s="19"/>
      <c r="M616" s="19"/>
      <c r="N616" s="19"/>
      <c r="O616" s="19"/>
      <c r="P616" s="19"/>
      <c r="Q616" s="19"/>
      <c r="R616" s="19"/>
      <c r="S616" s="19"/>
      <c r="T616" s="19"/>
      <c r="U616" s="19"/>
      <c r="V616" s="19"/>
    </row>
    <row r="617" spans="2:22" ht="16.5">
      <c r="B617" s="19"/>
      <c r="C617" s="27"/>
      <c r="D617" s="19"/>
      <c r="E617" s="27"/>
      <c r="F617" s="19"/>
      <c r="G617" s="19"/>
      <c r="H617" s="19"/>
      <c r="I617" s="19"/>
      <c r="J617" s="19"/>
      <c r="K617" s="19"/>
      <c r="L617" s="19"/>
      <c r="M617" s="19"/>
      <c r="N617" s="19"/>
      <c r="O617" s="19"/>
      <c r="P617" s="19"/>
      <c r="Q617" s="19"/>
      <c r="R617" s="19"/>
      <c r="S617" s="19"/>
      <c r="T617" s="19"/>
      <c r="U617" s="19"/>
      <c r="V617" s="19"/>
    </row>
    <row r="618" spans="2:22" ht="16.5">
      <c r="B618" s="19"/>
      <c r="C618" s="27"/>
      <c r="D618" s="19"/>
      <c r="E618" s="27"/>
      <c r="F618" s="19"/>
      <c r="G618" s="19"/>
      <c r="H618" s="19"/>
      <c r="I618" s="19"/>
      <c r="J618" s="19"/>
      <c r="K618" s="19"/>
      <c r="L618" s="19"/>
      <c r="M618" s="19"/>
      <c r="N618" s="19"/>
      <c r="O618" s="19"/>
      <c r="P618" s="19"/>
      <c r="Q618" s="19"/>
      <c r="R618" s="19"/>
      <c r="S618" s="19"/>
      <c r="T618" s="19"/>
      <c r="U618" s="19"/>
      <c r="V618" s="19"/>
    </row>
    <row r="619" spans="2:22" ht="16.5">
      <c r="B619" s="19"/>
      <c r="C619" s="27"/>
      <c r="D619" s="19"/>
      <c r="E619" s="27"/>
      <c r="F619" s="19"/>
      <c r="G619" s="19"/>
      <c r="H619" s="19"/>
      <c r="I619" s="19"/>
      <c r="J619" s="19"/>
      <c r="K619" s="19"/>
      <c r="L619" s="19"/>
      <c r="M619" s="19"/>
      <c r="N619" s="19"/>
      <c r="O619" s="19"/>
      <c r="P619" s="19"/>
      <c r="Q619" s="19"/>
      <c r="R619" s="19"/>
      <c r="S619" s="19"/>
      <c r="T619" s="19"/>
      <c r="U619" s="19"/>
      <c r="V619" s="19"/>
    </row>
    <row r="620" spans="9:18" ht="16.5">
      <c r="I620" s="19"/>
      <c r="J620" s="19"/>
      <c r="K620" s="19"/>
      <c r="L620" s="19"/>
      <c r="M620" s="19"/>
      <c r="N620" s="19"/>
      <c r="O620" s="19"/>
      <c r="P620" s="19"/>
      <c r="Q620" s="19"/>
      <c r="R620" s="19"/>
    </row>
    <row r="621" spans="9:18" ht="16.5">
      <c r="I621" s="19"/>
      <c r="J621" s="19"/>
      <c r="K621" s="19"/>
      <c r="L621" s="19"/>
      <c r="M621" s="19"/>
      <c r="N621" s="19"/>
      <c r="O621" s="19"/>
      <c r="P621" s="19"/>
      <c r="Q621" s="19"/>
      <c r="R621" s="19"/>
    </row>
    <row r="622" spans="9:18" ht="16.5">
      <c r="I622" s="19"/>
      <c r="J622" s="19"/>
      <c r="K622" s="19"/>
      <c r="L622" s="19"/>
      <c r="M622" s="19"/>
      <c r="N622" s="19"/>
      <c r="O622" s="19"/>
      <c r="P622" s="19"/>
      <c r="Q622" s="19"/>
      <c r="R622" s="19"/>
    </row>
    <row r="623" spans="9:18" ht="16.5">
      <c r="I623" s="19"/>
      <c r="J623" s="19"/>
      <c r="K623" s="19"/>
      <c r="L623" s="19"/>
      <c r="M623" s="19"/>
      <c r="N623" s="19"/>
      <c r="O623" s="19"/>
      <c r="P623" s="19"/>
      <c r="Q623" s="19"/>
      <c r="R623" s="19"/>
    </row>
    <row r="624" spans="9:18" ht="16.5">
      <c r="I624" s="19"/>
      <c r="J624" s="19"/>
      <c r="K624" s="19"/>
      <c r="L624" s="19"/>
      <c r="M624" s="19"/>
      <c r="N624" s="19"/>
      <c r="O624" s="19"/>
      <c r="P624" s="19"/>
      <c r="Q624" s="19"/>
      <c r="R624" s="19"/>
    </row>
    <row r="625" spans="9:18" ht="16.5">
      <c r="I625" s="19"/>
      <c r="J625" s="19"/>
      <c r="K625" s="19"/>
      <c r="L625" s="19"/>
      <c r="M625" s="19"/>
      <c r="N625" s="19"/>
      <c r="O625" s="19"/>
      <c r="P625" s="19"/>
      <c r="Q625" s="19"/>
      <c r="R625" s="19"/>
    </row>
    <row r="626" spans="9:18" ht="16.5">
      <c r="I626" s="19"/>
      <c r="J626" s="19"/>
      <c r="K626" s="19"/>
      <c r="L626" s="19"/>
      <c r="M626" s="19"/>
      <c r="N626" s="19"/>
      <c r="O626" s="19"/>
      <c r="P626" s="19"/>
      <c r="Q626" s="19"/>
      <c r="R626" s="19"/>
    </row>
    <row r="627" spans="1:256" s="28" customFormat="1" ht="16.5">
      <c r="A627" s="27"/>
      <c r="B627" s="11"/>
      <c r="C627" s="29"/>
      <c r="D627" s="29"/>
      <c r="E627" s="29"/>
      <c r="F627" s="29"/>
      <c r="I627" s="19"/>
      <c r="J627" s="19"/>
      <c r="K627" s="19"/>
      <c r="L627" s="19"/>
      <c r="M627" s="19"/>
      <c r="N627" s="19"/>
      <c r="O627" s="19"/>
      <c r="P627" s="19"/>
      <c r="Q627" s="19"/>
      <c r="R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c r="DK627" s="19"/>
      <c r="DL627" s="19"/>
      <c r="DM627" s="19"/>
      <c r="DN627" s="19"/>
      <c r="DO627" s="19"/>
      <c r="DP627" s="19"/>
      <c r="DQ627" s="19"/>
      <c r="DR627" s="19"/>
      <c r="DS627" s="19"/>
      <c r="DT627" s="19"/>
      <c r="DU627" s="19"/>
      <c r="DV627" s="19"/>
      <c r="DW627" s="19"/>
      <c r="DX627" s="19"/>
      <c r="DY627" s="19"/>
      <c r="DZ627" s="19"/>
      <c r="EA627" s="19"/>
      <c r="EB627" s="19"/>
      <c r="EC627" s="19"/>
      <c r="ED627" s="19"/>
      <c r="EE627" s="19"/>
      <c r="EF627" s="19"/>
      <c r="EG627" s="19"/>
      <c r="EH627" s="19"/>
      <c r="EI627" s="19"/>
      <c r="EJ627" s="19"/>
      <c r="EK627" s="19"/>
      <c r="EL627" s="19"/>
      <c r="EM627" s="19"/>
      <c r="EN627" s="19"/>
      <c r="EO627" s="19"/>
      <c r="EP627" s="19"/>
      <c r="EQ627" s="19"/>
      <c r="ER627" s="19"/>
      <c r="ES627" s="19"/>
      <c r="ET627" s="19"/>
      <c r="EU627" s="19"/>
      <c r="EV627" s="19"/>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c r="GN627" s="19"/>
      <c r="GO627" s="19"/>
      <c r="GP627" s="19"/>
      <c r="GQ627" s="19"/>
      <c r="GR627" s="19"/>
      <c r="GS627" s="19"/>
      <c r="GT627" s="19"/>
      <c r="GU627" s="19"/>
      <c r="GV627" s="19"/>
      <c r="GW627" s="19"/>
      <c r="GX627" s="19"/>
      <c r="GY627" s="19"/>
      <c r="GZ627" s="19"/>
      <c r="HA627" s="19"/>
      <c r="HB627" s="19"/>
      <c r="HC627" s="19"/>
      <c r="HD627" s="19"/>
      <c r="HE627" s="19"/>
      <c r="HF627" s="19"/>
      <c r="HG627" s="19"/>
      <c r="HH627" s="19"/>
      <c r="HI627" s="19"/>
      <c r="HJ627" s="19"/>
      <c r="HK627" s="19"/>
      <c r="HL627" s="19"/>
      <c r="HM627" s="19"/>
      <c r="HN627" s="19"/>
      <c r="HO627" s="19"/>
      <c r="HP627" s="19"/>
      <c r="HQ627" s="19"/>
      <c r="HR627" s="19"/>
      <c r="HS627" s="19"/>
      <c r="HT627" s="19"/>
      <c r="HU627" s="19"/>
      <c r="HV627" s="19"/>
      <c r="HW627" s="19"/>
      <c r="HX627" s="19"/>
      <c r="HY627" s="19"/>
      <c r="HZ627" s="19"/>
      <c r="IA627" s="19"/>
      <c r="IB627" s="19"/>
      <c r="IC627" s="19"/>
      <c r="ID627" s="19"/>
      <c r="IE627" s="19"/>
      <c r="IF627" s="19"/>
      <c r="IG627" s="19"/>
      <c r="IH627" s="19"/>
      <c r="II627" s="19"/>
      <c r="IJ627" s="19"/>
      <c r="IK627" s="19"/>
      <c r="IL627" s="19"/>
      <c r="IM627" s="19"/>
      <c r="IN627" s="19"/>
      <c r="IO627" s="19"/>
      <c r="IP627" s="19"/>
      <c r="IQ627" s="19"/>
      <c r="IR627" s="19"/>
      <c r="IS627" s="19"/>
      <c r="IT627" s="19"/>
      <c r="IU627" s="19"/>
      <c r="IV627" s="19"/>
    </row>
    <row r="628" spans="1:256" s="28" customFormat="1" ht="16.5">
      <c r="A628" s="27"/>
      <c r="B628" s="11"/>
      <c r="C628" s="29"/>
      <c r="D628" s="29"/>
      <c r="E628" s="29"/>
      <c r="F628" s="29"/>
      <c r="I628" s="19"/>
      <c r="J628" s="19"/>
      <c r="K628" s="19"/>
      <c r="L628" s="19"/>
      <c r="M628" s="19"/>
      <c r="N628" s="19"/>
      <c r="O628" s="19"/>
      <c r="P628" s="19"/>
      <c r="Q628" s="19"/>
      <c r="R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c r="GN628" s="19"/>
      <c r="GO628" s="19"/>
      <c r="GP628" s="19"/>
      <c r="GQ628" s="19"/>
      <c r="GR628" s="19"/>
      <c r="GS628" s="19"/>
      <c r="GT628" s="19"/>
      <c r="GU628" s="19"/>
      <c r="GV628" s="19"/>
      <c r="GW628" s="19"/>
      <c r="GX628" s="19"/>
      <c r="GY628" s="19"/>
      <c r="GZ628" s="19"/>
      <c r="HA628" s="19"/>
      <c r="HB628" s="19"/>
      <c r="HC628" s="19"/>
      <c r="HD628" s="19"/>
      <c r="HE628" s="19"/>
      <c r="HF628" s="19"/>
      <c r="HG628" s="19"/>
      <c r="HH628" s="19"/>
      <c r="HI628" s="19"/>
      <c r="HJ628" s="19"/>
      <c r="HK628" s="19"/>
      <c r="HL628" s="19"/>
      <c r="HM628" s="19"/>
      <c r="HN628" s="19"/>
      <c r="HO628" s="19"/>
      <c r="HP628" s="19"/>
      <c r="HQ628" s="19"/>
      <c r="HR628" s="19"/>
      <c r="HS628" s="19"/>
      <c r="HT628" s="19"/>
      <c r="HU628" s="19"/>
      <c r="HV628" s="19"/>
      <c r="HW628" s="19"/>
      <c r="HX628" s="19"/>
      <c r="HY628" s="19"/>
      <c r="HZ628" s="19"/>
      <c r="IA628" s="19"/>
      <c r="IB628" s="19"/>
      <c r="IC628" s="19"/>
      <c r="ID628" s="19"/>
      <c r="IE628" s="19"/>
      <c r="IF628" s="19"/>
      <c r="IG628" s="19"/>
      <c r="IH628" s="19"/>
      <c r="II628" s="19"/>
      <c r="IJ628" s="19"/>
      <c r="IK628" s="19"/>
      <c r="IL628" s="19"/>
      <c r="IM628" s="19"/>
      <c r="IN628" s="19"/>
      <c r="IO628" s="19"/>
      <c r="IP628" s="19"/>
      <c r="IQ628" s="19"/>
      <c r="IR628" s="19"/>
      <c r="IS628" s="19"/>
      <c r="IT628" s="19"/>
      <c r="IU628" s="19"/>
      <c r="IV628" s="19"/>
    </row>
    <row r="629" spans="1:256" s="28" customFormat="1" ht="16.5">
      <c r="A629" s="27"/>
      <c r="B629" s="11"/>
      <c r="C629" s="29"/>
      <c r="D629" s="29"/>
      <c r="E629" s="29"/>
      <c r="F629" s="29"/>
      <c r="I629" s="19"/>
      <c r="J629" s="19"/>
      <c r="K629" s="19"/>
      <c r="L629" s="19"/>
      <c r="M629" s="19"/>
      <c r="N629" s="19"/>
      <c r="O629" s="19"/>
      <c r="P629" s="19"/>
      <c r="Q629" s="19"/>
      <c r="R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c r="DK629" s="19"/>
      <c r="DL629" s="19"/>
      <c r="DM629" s="19"/>
      <c r="DN629" s="19"/>
      <c r="DO629" s="19"/>
      <c r="DP629" s="19"/>
      <c r="DQ629" s="19"/>
      <c r="DR629" s="19"/>
      <c r="DS629" s="19"/>
      <c r="DT629" s="19"/>
      <c r="DU629" s="19"/>
      <c r="DV629" s="19"/>
      <c r="DW629" s="19"/>
      <c r="DX629" s="19"/>
      <c r="DY629" s="19"/>
      <c r="DZ629" s="19"/>
      <c r="EA629" s="19"/>
      <c r="EB629" s="19"/>
      <c r="EC629" s="19"/>
      <c r="ED629" s="19"/>
      <c r="EE629" s="19"/>
      <c r="EF629" s="19"/>
      <c r="EG629" s="19"/>
      <c r="EH629" s="19"/>
      <c r="EI629" s="19"/>
      <c r="EJ629" s="19"/>
      <c r="EK629" s="19"/>
      <c r="EL629" s="19"/>
      <c r="EM629" s="19"/>
      <c r="EN629" s="19"/>
      <c r="EO629" s="19"/>
      <c r="EP629" s="19"/>
      <c r="EQ629" s="19"/>
      <c r="ER629" s="19"/>
      <c r="ES629" s="19"/>
      <c r="ET629" s="19"/>
      <c r="EU629" s="19"/>
      <c r="EV629" s="19"/>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c r="GN629" s="19"/>
      <c r="GO629" s="19"/>
      <c r="GP629" s="19"/>
      <c r="GQ629" s="19"/>
      <c r="GR629" s="19"/>
      <c r="GS629" s="19"/>
      <c r="GT629" s="19"/>
      <c r="GU629" s="19"/>
      <c r="GV629" s="19"/>
      <c r="GW629" s="19"/>
      <c r="GX629" s="19"/>
      <c r="GY629" s="19"/>
      <c r="GZ629" s="19"/>
      <c r="HA629" s="19"/>
      <c r="HB629" s="19"/>
      <c r="HC629" s="19"/>
      <c r="HD629" s="19"/>
      <c r="HE629" s="19"/>
      <c r="HF629" s="19"/>
      <c r="HG629" s="19"/>
      <c r="HH629" s="19"/>
      <c r="HI629" s="19"/>
      <c r="HJ629" s="19"/>
      <c r="HK629" s="19"/>
      <c r="HL629" s="19"/>
      <c r="HM629" s="19"/>
      <c r="HN629" s="19"/>
      <c r="HO629" s="19"/>
      <c r="HP629" s="19"/>
      <c r="HQ629" s="19"/>
      <c r="HR629" s="19"/>
      <c r="HS629" s="19"/>
      <c r="HT629" s="19"/>
      <c r="HU629" s="19"/>
      <c r="HV629" s="19"/>
      <c r="HW629" s="19"/>
      <c r="HX629" s="19"/>
      <c r="HY629" s="19"/>
      <c r="HZ629" s="19"/>
      <c r="IA629" s="19"/>
      <c r="IB629" s="19"/>
      <c r="IC629" s="19"/>
      <c r="ID629" s="19"/>
      <c r="IE629" s="19"/>
      <c r="IF629" s="19"/>
      <c r="IG629" s="19"/>
      <c r="IH629" s="19"/>
      <c r="II629" s="19"/>
      <c r="IJ629" s="19"/>
      <c r="IK629" s="19"/>
      <c r="IL629" s="19"/>
      <c r="IM629" s="19"/>
      <c r="IN629" s="19"/>
      <c r="IO629" s="19"/>
      <c r="IP629" s="19"/>
      <c r="IQ629" s="19"/>
      <c r="IR629" s="19"/>
      <c r="IS629" s="19"/>
      <c r="IT629" s="19"/>
      <c r="IU629" s="19"/>
      <c r="IV629" s="19"/>
    </row>
    <row r="630" spans="1:256" s="28" customFormat="1" ht="16.5">
      <c r="A630" s="27"/>
      <c r="B630" s="11"/>
      <c r="C630" s="29"/>
      <c r="D630" s="29"/>
      <c r="E630" s="29"/>
      <c r="F630" s="29"/>
      <c r="I630" s="19"/>
      <c r="J630" s="19"/>
      <c r="K630" s="19"/>
      <c r="L630" s="19"/>
      <c r="M630" s="19"/>
      <c r="N630" s="19"/>
      <c r="O630" s="19"/>
      <c r="P630" s="19"/>
      <c r="Q630" s="19"/>
      <c r="R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c r="DK630" s="19"/>
      <c r="DL630" s="19"/>
      <c r="DM630" s="19"/>
      <c r="DN630" s="19"/>
      <c r="DO630" s="19"/>
      <c r="DP630" s="19"/>
      <c r="DQ630" s="19"/>
      <c r="DR630" s="19"/>
      <c r="DS630" s="19"/>
      <c r="DT630" s="19"/>
      <c r="DU630" s="19"/>
      <c r="DV630" s="19"/>
      <c r="DW630" s="19"/>
      <c r="DX630" s="19"/>
      <c r="DY630" s="19"/>
      <c r="DZ630" s="19"/>
      <c r="EA630" s="19"/>
      <c r="EB630" s="19"/>
      <c r="EC630" s="19"/>
      <c r="ED630" s="19"/>
      <c r="EE630" s="19"/>
      <c r="EF630" s="19"/>
      <c r="EG630" s="19"/>
      <c r="EH630" s="19"/>
      <c r="EI630" s="19"/>
      <c r="EJ630" s="19"/>
      <c r="EK630" s="19"/>
      <c r="EL630" s="19"/>
      <c r="EM630" s="19"/>
      <c r="EN630" s="19"/>
      <c r="EO630" s="19"/>
      <c r="EP630" s="19"/>
      <c r="EQ630" s="19"/>
      <c r="ER630" s="19"/>
      <c r="ES630" s="19"/>
      <c r="ET630" s="19"/>
      <c r="EU630" s="19"/>
      <c r="EV630" s="19"/>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c r="GN630" s="19"/>
      <c r="GO630" s="19"/>
      <c r="GP630" s="19"/>
      <c r="GQ630" s="19"/>
      <c r="GR630" s="19"/>
      <c r="GS630" s="19"/>
      <c r="GT630" s="19"/>
      <c r="GU630" s="19"/>
      <c r="GV630" s="19"/>
      <c r="GW630" s="19"/>
      <c r="GX630" s="19"/>
      <c r="GY630" s="19"/>
      <c r="GZ630" s="19"/>
      <c r="HA630" s="19"/>
      <c r="HB630" s="19"/>
      <c r="HC630" s="19"/>
      <c r="HD630" s="19"/>
      <c r="HE630" s="19"/>
      <c r="HF630" s="19"/>
      <c r="HG630" s="19"/>
      <c r="HH630" s="19"/>
      <c r="HI630" s="19"/>
      <c r="HJ630" s="19"/>
      <c r="HK630" s="19"/>
      <c r="HL630" s="19"/>
      <c r="HM630" s="19"/>
      <c r="HN630" s="19"/>
      <c r="HO630" s="19"/>
      <c r="HP630" s="19"/>
      <c r="HQ630" s="19"/>
      <c r="HR630" s="19"/>
      <c r="HS630" s="19"/>
      <c r="HT630" s="19"/>
      <c r="HU630" s="19"/>
      <c r="HV630" s="19"/>
      <c r="HW630" s="19"/>
      <c r="HX630" s="19"/>
      <c r="HY630" s="19"/>
      <c r="HZ630" s="19"/>
      <c r="IA630" s="19"/>
      <c r="IB630" s="19"/>
      <c r="IC630" s="19"/>
      <c r="ID630" s="19"/>
      <c r="IE630" s="19"/>
      <c r="IF630" s="19"/>
      <c r="IG630" s="19"/>
      <c r="IH630" s="19"/>
      <c r="II630" s="19"/>
      <c r="IJ630" s="19"/>
      <c r="IK630" s="19"/>
      <c r="IL630" s="19"/>
      <c r="IM630" s="19"/>
      <c r="IN630" s="19"/>
      <c r="IO630" s="19"/>
      <c r="IP630" s="19"/>
      <c r="IQ630" s="19"/>
      <c r="IR630" s="19"/>
      <c r="IS630" s="19"/>
      <c r="IT630" s="19"/>
      <c r="IU630" s="19"/>
      <c r="IV630" s="19"/>
    </row>
    <row r="631" spans="1:256" s="28" customFormat="1" ht="16.5">
      <c r="A631" s="27"/>
      <c r="B631" s="11"/>
      <c r="C631" s="29"/>
      <c r="D631" s="29"/>
      <c r="E631" s="29"/>
      <c r="F631" s="29"/>
      <c r="I631" s="19"/>
      <c r="J631" s="19"/>
      <c r="K631" s="19"/>
      <c r="L631" s="19"/>
      <c r="M631" s="19"/>
      <c r="N631" s="19"/>
      <c r="O631" s="19"/>
      <c r="P631" s="19"/>
      <c r="Q631" s="19"/>
      <c r="R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c r="DK631" s="19"/>
      <c r="DL631" s="19"/>
      <c r="DM631" s="19"/>
      <c r="DN631" s="19"/>
      <c r="DO631" s="19"/>
      <c r="DP631" s="19"/>
      <c r="DQ631" s="19"/>
      <c r="DR631" s="19"/>
      <c r="DS631" s="19"/>
      <c r="DT631" s="19"/>
      <c r="DU631" s="19"/>
      <c r="DV631" s="19"/>
      <c r="DW631" s="19"/>
      <c r="DX631" s="19"/>
      <c r="DY631" s="19"/>
      <c r="DZ631" s="19"/>
      <c r="EA631" s="19"/>
      <c r="EB631" s="19"/>
      <c r="EC631" s="19"/>
      <c r="ED631" s="19"/>
      <c r="EE631" s="19"/>
      <c r="EF631" s="19"/>
      <c r="EG631" s="19"/>
      <c r="EH631" s="19"/>
      <c r="EI631" s="19"/>
      <c r="EJ631" s="19"/>
      <c r="EK631" s="19"/>
      <c r="EL631" s="19"/>
      <c r="EM631" s="19"/>
      <c r="EN631" s="19"/>
      <c r="EO631" s="19"/>
      <c r="EP631" s="19"/>
      <c r="EQ631" s="19"/>
      <c r="ER631" s="19"/>
      <c r="ES631" s="19"/>
      <c r="ET631" s="19"/>
      <c r="EU631" s="19"/>
      <c r="EV631" s="19"/>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c r="GN631" s="19"/>
      <c r="GO631" s="19"/>
      <c r="GP631" s="19"/>
      <c r="GQ631" s="19"/>
      <c r="GR631" s="19"/>
      <c r="GS631" s="19"/>
      <c r="GT631" s="19"/>
      <c r="GU631" s="19"/>
      <c r="GV631" s="19"/>
      <c r="GW631" s="19"/>
      <c r="GX631" s="19"/>
      <c r="GY631" s="19"/>
      <c r="GZ631" s="19"/>
      <c r="HA631" s="19"/>
      <c r="HB631" s="19"/>
      <c r="HC631" s="19"/>
      <c r="HD631" s="19"/>
      <c r="HE631" s="19"/>
      <c r="HF631" s="19"/>
      <c r="HG631" s="19"/>
      <c r="HH631" s="19"/>
      <c r="HI631" s="19"/>
      <c r="HJ631" s="19"/>
      <c r="HK631" s="19"/>
      <c r="HL631" s="19"/>
      <c r="HM631" s="19"/>
      <c r="HN631" s="19"/>
      <c r="HO631" s="19"/>
      <c r="HP631" s="19"/>
      <c r="HQ631" s="19"/>
      <c r="HR631" s="19"/>
      <c r="HS631" s="19"/>
      <c r="HT631" s="19"/>
      <c r="HU631" s="19"/>
      <c r="HV631" s="19"/>
      <c r="HW631" s="19"/>
      <c r="HX631" s="19"/>
      <c r="HY631" s="19"/>
      <c r="HZ631" s="19"/>
      <c r="IA631" s="19"/>
      <c r="IB631" s="19"/>
      <c r="IC631" s="19"/>
      <c r="ID631" s="19"/>
      <c r="IE631" s="19"/>
      <c r="IF631" s="19"/>
      <c r="IG631" s="19"/>
      <c r="IH631" s="19"/>
      <c r="II631" s="19"/>
      <c r="IJ631" s="19"/>
      <c r="IK631" s="19"/>
      <c r="IL631" s="19"/>
      <c r="IM631" s="19"/>
      <c r="IN631" s="19"/>
      <c r="IO631" s="19"/>
      <c r="IP631" s="19"/>
      <c r="IQ631" s="19"/>
      <c r="IR631" s="19"/>
      <c r="IS631" s="19"/>
      <c r="IT631" s="19"/>
      <c r="IU631" s="19"/>
      <c r="IV631" s="19"/>
    </row>
    <row r="632" spans="1:256" s="28" customFormat="1" ht="16.5">
      <c r="A632" s="27"/>
      <c r="B632" s="11"/>
      <c r="C632" s="29"/>
      <c r="D632" s="29"/>
      <c r="E632" s="29"/>
      <c r="F632" s="29"/>
      <c r="I632" s="19"/>
      <c r="J632" s="19"/>
      <c r="K632" s="19"/>
      <c r="L632" s="19"/>
      <c r="M632" s="19"/>
      <c r="N632" s="19"/>
      <c r="O632" s="19"/>
      <c r="P632" s="19"/>
      <c r="Q632" s="19"/>
      <c r="R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c r="DK632" s="19"/>
      <c r="DL632" s="19"/>
      <c r="DM632" s="19"/>
      <c r="DN632" s="19"/>
      <c r="DO632" s="19"/>
      <c r="DP632" s="19"/>
      <c r="DQ632" s="19"/>
      <c r="DR632" s="19"/>
      <c r="DS632" s="19"/>
      <c r="DT632" s="19"/>
      <c r="DU632" s="19"/>
      <c r="DV632" s="19"/>
      <c r="DW632" s="19"/>
      <c r="DX632" s="19"/>
      <c r="DY632" s="19"/>
      <c r="DZ632" s="19"/>
      <c r="EA632" s="19"/>
      <c r="EB632" s="19"/>
      <c r="EC632" s="19"/>
      <c r="ED632" s="19"/>
      <c r="EE632" s="19"/>
      <c r="EF632" s="19"/>
      <c r="EG632" s="19"/>
      <c r="EH632" s="19"/>
      <c r="EI632" s="19"/>
      <c r="EJ632" s="19"/>
      <c r="EK632" s="19"/>
      <c r="EL632" s="19"/>
      <c r="EM632" s="19"/>
      <c r="EN632" s="19"/>
      <c r="EO632" s="19"/>
      <c r="EP632" s="19"/>
      <c r="EQ632" s="19"/>
      <c r="ER632" s="19"/>
      <c r="ES632" s="19"/>
      <c r="ET632" s="19"/>
      <c r="EU632" s="19"/>
      <c r="EV632" s="19"/>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c r="GN632" s="19"/>
      <c r="GO632" s="19"/>
      <c r="GP632" s="19"/>
      <c r="GQ632" s="19"/>
      <c r="GR632" s="19"/>
      <c r="GS632" s="19"/>
      <c r="GT632" s="19"/>
      <c r="GU632" s="19"/>
      <c r="GV632" s="19"/>
      <c r="GW632" s="19"/>
      <c r="GX632" s="19"/>
      <c r="GY632" s="19"/>
      <c r="GZ632" s="19"/>
      <c r="HA632" s="19"/>
      <c r="HB632" s="19"/>
      <c r="HC632" s="19"/>
      <c r="HD632" s="19"/>
      <c r="HE632" s="19"/>
      <c r="HF632" s="19"/>
      <c r="HG632" s="19"/>
      <c r="HH632" s="19"/>
      <c r="HI632" s="19"/>
      <c r="HJ632" s="19"/>
      <c r="HK632" s="19"/>
      <c r="HL632" s="19"/>
      <c r="HM632" s="19"/>
      <c r="HN632" s="19"/>
      <c r="HO632" s="19"/>
      <c r="HP632" s="19"/>
      <c r="HQ632" s="19"/>
      <c r="HR632" s="19"/>
      <c r="HS632" s="19"/>
      <c r="HT632" s="19"/>
      <c r="HU632" s="19"/>
      <c r="HV632" s="19"/>
      <c r="HW632" s="19"/>
      <c r="HX632" s="19"/>
      <c r="HY632" s="19"/>
      <c r="HZ632" s="19"/>
      <c r="IA632" s="19"/>
      <c r="IB632" s="19"/>
      <c r="IC632" s="19"/>
      <c r="ID632" s="19"/>
      <c r="IE632" s="19"/>
      <c r="IF632" s="19"/>
      <c r="IG632" s="19"/>
      <c r="IH632" s="19"/>
      <c r="II632" s="19"/>
      <c r="IJ632" s="19"/>
      <c r="IK632" s="19"/>
      <c r="IL632" s="19"/>
      <c r="IM632" s="19"/>
      <c r="IN632" s="19"/>
      <c r="IO632" s="19"/>
      <c r="IP632" s="19"/>
      <c r="IQ632" s="19"/>
      <c r="IR632" s="19"/>
      <c r="IS632" s="19"/>
      <c r="IT632" s="19"/>
      <c r="IU632" s="19"/>
      <c r="IV632" s="19"/>
    </row>
    <row r="633" spans="1:256" s="28" customFormat="1" ht="16.5">
      <c r="A633" s="27"/>
      <c r="B633" s="11"/>
      <c r="C633" s="29"/>
      <c r="D633" s="29"/>
      <c r="E633" s="29"/>
      <c r="F633" s="29"/>
      <c r="I633" s="19"/>
      <c r="J633" s="19"/>
      <c r="K633" s="19"/>
      <c r="L633" s="19"/>
      <c r="M633" s="19"/>
      <c r="N633" s="19"/>
      <c r="O633" s="19"/>
      <c r="P633" s="19"/>
      <c r="Q633" s="19"/>
      <c r="R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c r="DK633" s="19"/>
      <c r="DL633" s="19"/>
      <c r="DM633" s="19"/>
      <c r="DN633" s="19"/>
      <c r="DO633" s="19"/>
      <c r="DP633" s="19"/>
      <c r="DQ633" s="19"/>
      <c r="DR633" s="19"/>
      <c r="DS633" s="19"/>
      <c r="DT633" s="19"/>
      <c r="DU633" s="19"/>
      <c r="DV633" s="19"/>
      <c r="DW633" s="19"/>
      <c r="DX633" s="19"/>
      <c r="DY633" s="19"/>
      <c r="DZ633" s="19"/>
      <c r="EA633" s="19"/>
      <c r="EB633" s="19"/>
      <c r="EC633" s="19"/>
      <c r="ED633" s="19"/>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c r="GN633" s="19"/>
      <c r="GO633" s="19"/>
      <c r="GP633" s="19"/>
      <c r="GQ633" s="19"/>
      <c r="GR633" s="19"/>
      <c r="GS633" s="19"/>
      <c r="GT633" s="19"/>
      <c r="GU633" s="19"/>
      <c r="GV633" s="19"/>
      <c r="GW633" s="19"/>
      <c r="GX633" s="19"/>
      <c r="GY633" s="19"/>
      <c r="GZ633" s="19"/>
      <c r="HA633" s="19"/>
      <c r="HB633" s="19"/>
      <c r="HC633" s="19"/>
      <c r="HD633" s="19"/>
      <c r="HE633" s="19"/>
      <c r="HF633" s="19"/>
      <c r="HG633" s="19"/>
      <c r="HH633" s="19"/>
      <c r="HI633" s="19"/>
      <c r="HJ633" s="19"/>
      <c r="HK633" s="19"/>
      <c r="HL633" s="19"/>
      <c r="HM633" s="19"/>
      <c r="HN633" s="19"/>
      <c r="HO633" s="19"/>
      <c r="HP633" s="19"/>
      <c r="HQ633" s="19"/>
      <c r="HR633" s="19"/>
      <c r="HS633" s="19"/>
      <c r="HT633" s="19"/>
      <c r="HU633" s="19"/>
      <c r="HV633" s="19"/>
      <c r="HW633" s="19"/>
      <c r="HX633" s="19"/>
      <c r="HY633" s="19"/>
      <c r="HZ633" s="19"/>
      <c r="IA633" s="19"/>
      <c r="IB633" s="19"/>
      <c r="IC633" s="19"/>
      <c r="ID633" s="19"/>
      <c r="IE633" s="19"/>
      <c r="IF633" s="19"/>
      <c r="IG633" s="19"/>
      <c r="IH633" s="19"/>
      <c r="II633" s="19"/>
      <c r="IJ633" s="19"/>
      <c r="IK633" s="19"/>
      <c r="IL633" s="19"/>
      <c r="IM633" s="19"/>
      <c r="IN633" s="19"/>
      <c r="IO633" s="19"/>
      <c r="IP633" s="19"/>
      <c r="IQ633" s="19"/>
      <c r="IR633" s="19"/>
      <c r="IS633" s="19"/>
      <c r="IT633" s="19"/>
      <c r="IU633" s="19"/>
      <c r="IV633" s="19"/>
    </row>
    <row r="634" spans="1:256" s="28" customFormat="1" ht="16.5">
      <c r="A634" s="27"/>
      <c r="B634" s="11"/>
      <c r="C634" s="29"/>
      <c r="D634" s="29"/>
      <c r="E634" s="29"/>
      <c r="F634" s="29"/>
      <c r="I634" s="19"/>
      <c r="J634" s="19"/>
      <c r="K634" s="19"/>
      <c r="L634" s="19"/>
      <c r="M634" s="19"/>
      <c r="N634" s="19"/>
      <c r="O634" s="19"/>
      <c r="P634" s="19"/>
      <c r="Q634" s="19"/>
      <c r="R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c r="DK634" s="19"/>
      <c r="DL634" s="19"/>
      <c r="DM634" s="19"/>
      <c r="DN634" s="19"/>
      <c r="DO634" s="19"/>
      <c r="DP634" s="19"/>
      <c r="DQ634" s="19"/>
      <c r="DR634" s="19"/>
      <c r="DS634" s="19"/>
      <c r="DT634" s="19"/>
      <c r="DU634" s="19"/>
      <c r="DV634" s="19"/>
      <c r="DW634" s="19"/>
      <c r="DX634" s="19"/>
      <c r="DY634" s="19"/>
      <c r="DZ634" s="19"/>
      <c r="EA634" s="19"/>
      <c r="EB634" s="19"/>
      <c r="EC634" s="19"/>
      <c r="ED634" s="19"/>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c r="GN634" s="19"/>
      <c r="GO634" s="19"/>
      <c r="GP634" s="19"/>
      <c r="GQ634" s="19"/>
      <c r="GR634" s="19"/>
      <c r="GS634" s="19"/>
      <c r="GT634" s="19"/>
      <c r="GU634" s="19"/>
      <c r="GV634" s="19"/>
      <c r="GW634" s="19"/>
      <c r="GX634" s="19"/>
      <c r="GY634" s="19"/>
      <c r="GZ634" s="19"/>
      <c r="HA634" s="19"/>
      <c r="HB634" s="19"/>
      <c r="HC634" s="19"/>
      <c r="HD634" s="19"/>
      <c r="HE634" s="19"/>
      <c r="HF634" s="19"/>
      <c r="HG634" s="19"/>
      <c r="HH634" s="19"/>
      <c r="HI634" s="19"/>
      <c r="HJ634" s="19"/>
      <c r="HK634" s="19"/>
      <c r="HL634" s="19"/>
      <c r="HM634" s="19"/>
      <c r="HN634" s="19"/>
      <c r="HO634" s="19"/>
      <c r="HP634" s="19"/>
      <c r="HQ634" s="19"/>
      <c r="HR634" s="19"/>
      <c r="HS634" s="19"/>
      <c r="HT634" s="19"/>
      <c r="HU634" s="19"/>
      <c r="HV634" s="19"/>
      <c r="HW634" s="19"/>
      <c r="HX634" s="19"/>
      <c r="HY634" s="19"/>
      <c r="HZ634" s="19"/>
      <c r="IA634" s="19"/>
      <c r="IB634" s="19"/>
      <c r="IC634" s="19"/>
      <c r="ID634" s="19"/>
      <c r="IE634" s="19"/>
      <c r="IF634" s="19"/>
      <c r="IG634" s="19"/>
      <c r="IH634" s="19"/>
      <c r="II634" s="19"/>
      <c r="IJ634" s="19"/>
      <c r="IK634" s="19"/>
      <c r="IL634" s="19"/>
      <c r="IM634" s="19"/>
      <c r="IN634" s="19"/>
      <c r="IO634" s="19"/>
      <c r="IP634" s="19"/>
      <c r="IQ634" s="19"/>
      <c r="IR634" s="19"/>
      <c r="IS634" s="19"/>
      <c r="IT634" s="19"/>
      <c r="IU634" s="19"/>
      <c r="IV634" s="19"/>
    </row>
    <row r="635" spans="1:256" s="28" customFormat="1" ht="16.5">
      <c r="A635" s="27"/>
      <c r="B635" s="11"/>
      <c r="C635" s="29"/>
      <c r="D635" s="29"/>
      <c r="E635" s="29"/>
      <c r="F635" s="29"/>
      <c r="I635" s="19"/>
      <c r="J635" s="19"/>
      <c r="K635" s="19"/>
      <c r="L635" s="19"/>
      <c r="M635" s="19"/>
      <c r="N635" s="19"/>
      <c r="O635" s="19"/>
      <c r="P635" s="19"/>
      <c r="Q635" s="19"/>
      <c r="R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c r="DK635" s="19"/>
      <c r="DL635" s="19"/>
      <c r="DM635" s="19"/>
      <c r="DN635" s="19"/>
      <c r="DO635" s="19"/>
      <c r="DP635" s="19"/>
      <c r="DQ635" s="19"/>
      <c r="DR635" s="19"/>
      <c r="DS635" s="19"/>
      <c r="DT635" s="19"/>
      <c r="DU635" s="19"/>
      <c r="DV635" s="19"/>
      <c r="DW635" s="19"/>
      <c r="DX635" s="19"/>
      <c r="DY635" s="19"/>
      <c r="DZ635" s="19"/>
      <c r="EA635" s="19"/>
      <c r="EB635" s="19"/>
      <c r="EC635" s="19"/>
      <c r="ED635" s="19"/>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c r="GN635" s="19"/>
      <c r="GO635" s="19"/>
      <c r="GP635" s="19"/>
      <c r="GQ635" s="19"/>
      <c r="GR635" s="19"/>
      <c r="GS635" s="19"/>
      <c r="GT635" s="19"/>
      <c r="GU635" s="19"/>
      <c r="GV635" s="19"/>
      <c r="GW635" s="19"/>
      <c r="GX635" s="19"/>
      <c r="GY635" s="19"/>
      <c r="GZ635" s="19"/>
      <c r="HA635" s="19"/>
      <c r="HB635" s="19"/>
      <c r="HC635" s="19"/>
      <c r="HD635" s="19"/>
      <c r="HE635" s="19"/>
      <c r="HF635" s="19"/>
      <c r="HG635" s="19"/>
      <c r="HH635" s="19"/>
      <c r="HI635" s="19"/>
      <c r="HJ635" s="19"/>
      <c r="HK635" s="19"/>
      <c r="HL635" s="19"/>
      <c r="HM635" s="19"/>
      <c r="HN635" s="19"/>
      <c r="HO635" s="19"/>
      <c r="HP635" s="19"/>
      <c r="HQ635" s="19"/>
      <c r="HR635" s="19"/>
      <c r="HS635" s="19"/>
      <c r="HT635" s="19"/>
      <c r="HU635" s="19"/>
      <c r="HV635" s="19"/>
      <c r="HW635" s="19"/>
      <c r="HX635" s="19"/>
      <c r="HY635" s="19"/>
      <c r="HZ635" s="19"/>
      <c r="IA635" s="19"/>
      <c r="IB635" s="19"/>
      <c r="IC635" s="19"/>
      <c r="ID635" s="19"/>
      <c r="IE635" s="19"/>
      <c r="IF635" s="19"/>
      <c r="IG635" s="19"/>
      <c r="IH635" s="19"/>
      <c r="II635" s="19"/>
      <c r="IJ635" s="19"/>
      <c r="IK635" s="19"/>
      <c r="IL635" s="19"/>
      <c r="IM635" s="19"/>
      <c r="IN635" s="19"/>
      <c r="IO635" s="19"/>
      <c r="IP635" s="19"/>
      <c r="IQ635" s="19"/>
      <c r="IR635" s="19"/>
      <c r="IS635" s="19"/>
      <c r="IT635" s="19"/>
      <c r="IU635" s="19"/>
      <c r="IV635" s="19"/>
    </row>
    <row r="636" spans="1:256" s="28" customFormat="1" ht="16.5">
      <c r="A636" s="27"/>
      <c r="B636" s="11"/>
      <c r="C636" s="29"/>
      <c r="D636" s="29"/>
      <c r="E636" s="29"/>
      <c r="F636" s="29"/>
      <c r="I636" s="19"/>
      <c r="J636" s="19"/>
      <c r="K636" s="19"/>
      <c r="L636" s="19"/>
      <c r="M636" s="19"/>
      <c r="N636" s="19"/>
      <c r="O636" s="19"/>
      <c r="P636" s="19"/>
      <c r="Q636" s="19"/>
      <c r="R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c r="DK636" s="19"/>
      <c r="DL636" s="19"/>
      <c r="DM636" s="19"/>
      <c r="DN636" s="19"/>
      <c r="DO636" s="19"/>
      <c r="DP636" s="19"/>
      <c r="DQ636" s="19"/>
      <c r="DR636" s="19"/>
      <c r="DS636" s="19"/>
      <c r="DT636" s="19"/>
      <c r="DU636" s="19"/>
      <c r="DV636" s="19"/>
      <c r="DW636" s="19"/>
      <c r="DX636" s="19"/>
      <c r="DY636" s="19"/>
      <c r="DZ636" s="19"/>
      <c r="EA636" s="19"/>
      <c r="EB636" s="19"/>
      <c r="EC636" s="19"/>
      <c r="ED636" s="19"/>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c r="GN636" s="19"/>
      <c r="GO636" s="19"/>
      <c r="GP636" s="19"/>
      <c r="GQ636" s="19"/>
      <c r="GR636" s="19"/>
      <c r="GS636" s="19"/>
      <c r="GT636" s="19"/>
      <c r="GU636" s="19"/>
      <c r="GV636" s="19"/>
      <c r="GW636" s="19"/>
      <c r="GX636" s="19"/>
      <c r="GY636" s="19"/>
      <c r="GZ636" s="19"/>
      <c r="HA636" s="19"/>
      <c r="HB636" s="19"/>
      <c r="HC636" s="19"/>
      <c r="HD636" s="19"/>
      <c r="HE636" s="19"/>
      <c r="HF636" s="19"/>
      <c r="HG636" s="19"/>
      <c r="HH636" s="19"/>
      <c r="HI636" s="19"/>
      <c r="HJ636" s="19"/>
      <c r="HK636" s="19"/>
      <c r="HL636" s="19"/>
      <c r="HM636" s="19"/>
      <c r="HN636" s="19"/>
      <c r="HO636" s="19"/>
      <c r="HP636" s="19"/>
      <c r="HQ636" s="19"/>
      <c r="HR636" s="19"/>
      <c r="HS636" s="19"/>
      <c r="HT636" s="19"/>
      <c r="HU636" s="19"/>
      <c r="HV636" s="19"/>
      <c r="HW636" s="19"/>
      <c r="HX636" s="19"/>
      <c r="HY636" s="19"/>
      <c r="HZ636" s="19"/>
      <c r="IA636" s="19"/>
      <c r="IB636" s="19"/>
      <c r="IC636" s="19"/>
      <c r="ID636" s="19"/>
      <c r="IE636" s="19"/>
      <c r="IF636" s="19"/>
      <c r="IG636" s="19"/>
      <c r="IH636" s="19"/>
      <c r="II636" s="19"/>
      <c r="IJ636" s="19"/>
      <c r="IK636" s="19"/>
      <c r="IL636" s="19"/>
      <c r="IM636" s="19"/>
      <c r="IN636" s="19"/>
      <c r="IO636" s="19"/>
      <c r="IP636" s="19"/>
      <c r="IQ636" s="19"/>
      <c r="IR636" s="19"/>
      <c r="IS636" s="19"/>
      <c r="IT636" s="19"/>
      <c r="IU636" s="19"/>
      <c r="IV636" s="19"/>
    </row>
    <row r="637" spans="1:256" s="28" customFormat="1" ht="16.5">
      <c r="A637" s="27"/>
      <c r="B637" s="11"/>
      <c r="C637" s="29"/>
      <c r="D637" s="29"/>
      <c r="E637" s="29"/>
      <c r="F637" s="29"/>
      <c r="I637" s="19"/>
      <c r="J637" s="19"/>
      <c r="K637" s="19"/>
      <c r="L637" s="19"/>
      <c r="M637" s="19"/>
      <c r="N637" s="19"/>
      <c r="O637" s="19"/>
      <c r="P637" s="19"/>
      <c r="Q637" s="19"/>
      <c r="R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c r="DK637" s="19"/>
      <c r="DL637" s="19"/>
      <c r="DM637" s="19"/>
      <c r="DN637" s="19"/>
      <c r="DO637" s="19"/>
      <c r="DP637" s="19"/>
      <c r="DQ637" s="19"/>
      <c r="DR637" s="19"/>
      <c r="DS637" s="19"/>
      <c r="DT637" s="19"/>
      <c r="DU637" s="19"/>
      <c r="DV637" s="19"/>
      <c r="DW637" s="19"/>
      <c r="DX637" s="19"/>
      <c r="DY637" s="19"/>
      <c r="DZ637" s="19"/>
      <c r="EA637" s="19"/>
      <c r="EB637" s="19"/>
      <c r="EC637" s="19"/>
      <c r="ED637" s="19"/>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c r="GN637" s="19"/>
      <c r="GO637" s="19"/>
      <c r="GP637" s="19"/>
      <c r="GQ637" s="19"/>
      <c r="GR637" s="19"/>
      <c r="GS637" s="19"/>
      <c r="GT637" s="19"/>
      <c r="GU637" s="19"/>
      <c r="GV637" s="19"/>
      <c r="GW637" s="19"/>
      <c r="GX637" s="19"/>
      <c r="GY637" s="19"/>
      <c r="GZ637" s="19"/>
      <c r="HA637" s="19"/>
      <c r="HB637" s="19"/>
      <c r="HC637" s="19"/>
      <c r="HD637" s="19"/>
      <c r="HE637" s="19"/>
      <c r="HF637" s="19"/>
      <c r="HG637" s="19"/>
      <c r="HH637" s="19"/>
      <c r="HI637" s="19"/>
      <c r="HJ637" s="19"/>
      <c r="HK637" s="19"/>
      <c r="HL637" s="19"/>
      <c r="HM637" s="19"/>
      <c r="HN637" s="19"/>
      <c r="HO637" s="19"/>
      <c r="HP637" s="19"/>
      <c r="HQ637" s="19"/>
      <c r="HR637" s="19"/>
      <c r="HS637" s="19"/>
      <c r="HT637" s="19"/>
      <c r="HU637" s="19"/>
      <c r="HV637" s="19"/>
      <c r="HW637" s="19"/>
      <c r="HX637" s="19"/>
      <c r="HY637" s="19"/>
      <c r="HZ637" s="19"/>
      <c r="IA637" s="19"/>
      <c r="IB637" s="19"/>
      <c r="IC637" s="19"/>
      <c r="ID637" s="19"/>
      <c r="IE637" s="19"/>
      <c r="IF637" s="19"/>
      <c r="IG637" s="19"/>
      <c r="IH637" s="19"/>
      <c r="II637" s="19"/>
      <c r="IJ637" s="19"/>
      <c r="IK637" s="19"/>
      <c r="IL637" s="19"/>
      <c r="IM637" s="19"/>
      <c r="IN637" s="19"/>
      <c r="IO637" s="19"/>
      <c r="IP637" s="19"/>
      <c r="IQ637" s="19"/>
      <c r="IR637" s="19"/>
      <c r="IS637" s="19"/>
      <c r="IT637" s="19"/>
      <c r="IU637" s="19"/>
      <c r="IV637" s="19"/>
    </row>
    <row r="638" spans="1:256" s="28" customFormat="1" ht="16.5">
      <c r="A638" s="27"/>
      <c r="B638" s="11"/>
      <c r="C638" s="29"/>
      <c r="D638" s="29"/>
      <c r="E638" s="29"/>
      <c r="F638" s="29"/>
      <c r="I638" s="19"/>
      <c r="J638" s="19"/>
      <c r="K638" s="19"/>
      <c r="L638" s="19"/>
      <c r="M638" s="19"/>
      <c r="N638" s="19"/>
      <c r="O638" s="19"/>
      <c r="P638" s="19"/>
      <c r="Q638" s="19"/>
      <c r="R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c r="DK638" s="19"/>
      <c r="DL638" s="19"/>
      <c r="DM638" s="19"/>
      <c r="DN638" s="19"/>
      <c r="DO638" s="19"/>
      <c r="DP638" s="19"/>
      <c r="DQ638" s="19"/>
      <c r="DR638" s="19"/>
      <c r="DS638" s="19"/>
      <c r="DT638" s="19"/>
      <c r="DU638" s="19"/>
      <c r="DV638" s="19"/>
      <c r="DW638" s="19"/>
      <c r="DX638" s="19"/>
      <c r="DY638" s="19"/>
      <c r="DZ638" s="19"/>
      <c r="EA638" s="19"/>
      <c r="EB638" s="19"/>
      <c r="EC638" s="19"/>
      <c r="ED638" s="19"/>
      <c r="EE638" s="19"/>
      <c r="EF638" s="19"/>
      <c r="EG638" s="19"/>
      <c r="EH638" s="19"/>
      <c r="EI638" s="19"/>
      <c r="EJ638" s="19"/>
      <c r="EK638" s="19"/>
      <c r="EL638" s="19"/>
      <c r="EM638" s="19"/>
      <c r="EN638" s="19"/>
      <c r="EO638" s="19"/>
      <c r="EP638" s="19"/>
      <c r="EQ638" s="19"/>
      <c r="ER638" s="19"/>
      <c r="ES638" s="19"/>
      <c r="ET638" s="19"/>
      <c r="EU638" s="19"/>
      <c r="EV638" s="19"/>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c r="GN638" s="19"/>
      <c r="GO638" s="19"/>
      <c r="GP638" s="19"/>
      <c r="GQ638" s="19"/>
      <c r="GR638" s="19"/>
      <c r="GS638" s="19"/>
      <c r="GT638" s="19"/>
      <c r="GU638" s="19"/>
      <c r="GV638" s="19"/>
      <c r="GW638" s="19"/>
      <c r="GX638" s="19"/>
      <c r="GY638" s="19"/>
      <c r="GZ638" s="19"/>
      <c r="HA638" s="19"/>
      <c r="HB638" s="19"/>
      <c r="HC638" s="19"/>
      <c r="HD638" s="19"/>
      <c r="HE638" s="19"/>
      <c r="HF638" s="19"/>
      <c r="HG638" s="19"/>
      <c r="HH638" s="19"/>
      <c r="HI638" s="19"/>
      <c r="HJ638" s="19"/>
      <c r="HK638" s="19"/>
      <c r="HL638" s="19"/>
      <c r="HM638" s="19"/>
      <c r="HN638" s="19"/>
      <c r="HO638" s="19"/>
      <c r="HP638" s="19"/>
      <c r="HQ638" s="19"/>
      <c r="HR638" s="19"/>
      <c r="HS638" s="19"/>
      <c r="HT638" s="19"/>
      <c r="HU638" s="19"/>
      <c r="HV638" s="19"/>
      <c r="HW638" s="19"/>
      <c r="HX638" s="19"/>
      <c r="HY638" s="19"/>
      <c r="HZ638" s="19"/>
      <c r="IA638" s="19"/>
      <c r="IB638" s="19"/>
      <c r="IC638" s="19"/>
      <c r="ID638" s="19"/>
      <c r="IE638" s="19"/>
      <c r="IF638" s="19"/>
      <c r="IG638" s="19"/>
      <c r="IH638" s="19"/>
      <c r="II638" s="19"/>
      <c r="IJ638" s="19"/>
      <c r="IK638" s="19"/>
      <c r="IL638" s="19"/>
      <c r="IM638" s="19"/>
      <c r="IN638" s="19"/>
      <c r="IO638" s="19"/>
      <c r="IP638" s="19"/>
      <c r="IQ638" s="19"/>
      <c r="IR638" s="19"/>
      <c r="IS638" s="19"/>
      <c r="IT638" s="19"/>
      <c r="IU638" s="19"/>
      <c r="IV638" s="19"/>
    </row>
    <row r="639" spans="1:256" s="28" customFormat="1" ht="16.5">
      <c r="A639" s="27"/>
      <c r="B639" s="11"/>
      <c r="C639" s="29"/>
      <c r="D639" s="29"/>
      <c r="E639" s="29"/>
      <c r="F639" s="29"/>
      <c r="I639" s="19"/>
      <c r="J639" s="19"/>
      <c r="K639" s="19"/>
      <c r="L639" s="19"/>
      <c r="M639" s="19"/>
      <c r="N639" s="19"/>
      <c r="O639" s="19"/>
      <c r="P639" s="19"/>
      <c r="Q639" s="19"/>
      <c r="R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c r="DK639" s="19"/>
      <c r="DL639" s="19"/>
      <c r="DM639" s="19"/>
      <c r="DN639" s="19"/>
      <c r="DO639" s="19"/>
      <c r="DP639" s="19"/>
      <c r="DQ639" s="19"/>
      <c r="DR639" s="19"/>
      <c r="DS639" s="19"/>
      <c r="DT639" s="19"/>
      <c r="DU639" s="19"/>
      <c r="DV639" s="19"/>
      <c r="DW639" s="19"/>
      <c r="DX639" s="19"/>
      <c r="DY639" s="19"/>
      <c r="DZ639" s="19"/>
      <c r="EA639" s="19"/>
      <c r="EB639" s="19"/>
      <c r="EC639" s="19"/>
      <c r="ED639" s="19"/>
      <c r="EE639" s="19"/>
      <c r="EF639" s="19"/>
      <c r="EG639" s="19"/>
      <c r="EH639" s="19"/>
      <c r="EI639" s="19"/>
      <c r="EJ639" s="19"/>
      <c r="EK639" s="19"/>
      <c r="EL639" s="19"/>
      <c r="EM639" s="19"/>
      <c r="EN639" s="19"/>
      <c r="EO639" s="19"/>
      <c r="EP639" s="19"/>
      <c r="EQ639" s="19"/>
      <c r="ER639" s="19"/>
      <c r="ES639" s="19"/>
      <c r="ET639" s="19"/>
      <c r="EU639" s="19"/>
      <c r="EV639" s="19"/>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c r="GN639" s="19"/>
      <c r="GO639" s="19"/>
      <c r="GP639" s="19"/>
      <c r="GQ639" s="19"/>
      <c r="GR639" s="19"/>
      <c r="GS639" s="19"/>
      <c r="GT639" s="19"/>
      <c r="GU639" s="19"/>
      <c r="GV639" s="19"/>
      <c r="GW639" s="19"/>
      <c r="GX639" s="19"/>
      <c r="GY639" s="19"/>
      <c r="GZ639" s="19"/>
      <c r="HA639" s="19"/>
      <c r="HB639" s="19"/>
      <c r="HC639" s="19"/>
      <c r="HD639" s="19"/>
      <c r="HE639" s="19"/>
      <c r="HF639" s="19"/>
      <c r="HG639" s="19"/>
      <c r="HH639" s="19"/>
      <c r="HI639" s="19"/>
      <c r="HJ639" s="19"/>
      <c r="HK639" s="19"/>
      <c r="HL639" s="19"/>
      <c r="HM639" s="19"/>
      <c r="HN639" s="19"/>
      <c r="HO639" s="19"/>
      <c r="HP639" s="19"/>
      <c r="HQ639" s="19"/>
      <c r="HR639" s="19"/>
      <c r="HS639" s="19"/>
      <c r="HT639" s="19"/>
      <c r="HU639" s="19"/>
      <c r="HV639" s="19"/>
      <c r="HW639" s="19"/>
      <c r="HX639" s="19"/>
      <c r="HY639" s="19"/>
      <c r="HZ639" s="19"/>
      <c r="IA639" s="19"/>
      <c r="IB639" s="19"/>
      <c r="IC639" s="19"/>
      <c r="ID639" s="19"/>
      <c r="IE639" s="19"/>
      <c r="IF639" s="19"/>
      <c r="IG639" s="19"/>
      <c r="IH639" s="19"/>
      <c r="II639" s="19"/>
      <c r="IJ639" s="19"/>
      <c r="IK639" s="19"/>
      <c r="IL639" s="19"/>
      <c r="IM639" s="19"/>
      <c r="IN639" s="19"/>
      <c r="IO639" s="19"/>
      <c r="IP639" s="19"/>
      <c r="IQ639" s="19"/>
      <c r="IR639" s="19"/>
      <c r="IS639" s="19"/>
      <c r="IT639" s="19"/>
      <c r="IU639" s="19"/>
      <c r="IV639" s="19"/>
    </row>
    <row r="640" spans="1:256" s="28" customFormat="1" ht="16.5">
      <c r="A640" s="27"/>
      <c r="B640" s="11"/>
      <c r="C640" s="29"/>
      <c r="D640" s="29"/>
      <c r="E640" s="29"/>
      <c r="F640" s="29"/>
      <c r="I640" s="19"/>
      <c r="J640" s="19"/>
      <c r="K640" s="19"/>
      <c r="L640" s="19"/>
      <c r="M640" s="19"/>
      <c r="N640" s="19"/>
      <c r="O640" s="19"/>
      <c r="P640" s="19"/>
      <c r="Q640" s="19"/>
      <c r="R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c r="DK640" s="19"/>
      <c r="DL640" s="19"/>
      <c r="DM640" s="19"/>
      <c r="DN640" s="19"/>
      <c r="DO640" s="19"/>
      <c r="DP640" s="19"/>
      <c r="DQ640" s="19"/>
      <c r="DR640" s="19"/>
      <c r="DS640" s="19"/>
      <c r="DT640" s="19"/>
      <c r="DU640" s="19"/>
      <c r="DV640" s="19"/>
      <c r="DW640" s="19"/>
      <c r="DX640" s="19"/>
      <c r="DY640" s="19"/>
      <c r="DZ640" s="19"/>
      <c r="EA640" s="19"/>
      <c r="EB640" s="19"/>
      <c r="EC640" s="19"/>
      <c r="ED640" s="19"/>
      <c r="EE640" s="19"/>
      <c r="EF640" s="19"/>
      <c r="EG640" s="19"/>
      <c r="EH640" s="19"/>
      <c r="EI640" s="19"/>
      <c r="EJ640" s="19"/>
      <c r="EK640" s="19"/>
      <c r="EL640" s="19"/>
      <c r="EM640" s="19"/>
      <c r="EN640" s="19"/>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c r="GN640" s="19"/>
      <c r="GO640" s="19"/>
      <c r="GP640" s="19"/>
      <c r="GQ640" s="19"/>
      <c r="GR640" s="19"/>
      <c r="GS640" s="19"/>
      <c r="GT640" s="19"/>
      <c r="GU640" s="19"/>
      <c r="GV640" s="19"/>
      <c r="GW640" s="19"/>
      <c r="GX640" s="19"/>
      <c r="GY640" s="19"/>
      <c r="GZ640" s="19"/>
      <c r="HA640" s="19"/>
      <c r="HB640" s="19"/>
      <c r="HC640" s="19"/>
      <c r="HD640" s="19"/>
      <c r="HE640" s="19"/>
      <c r="HF640" s="19"/>
      <c r="HG640" s="19"/>
      <c r="HH640" s="19"/>
      <c r="HI640" s="19"/>
      <c r="HJ640" s="19"/>
      <c r="HK640" s="19"/>
      <c r="HL640" s="19"/>
      <c r="HM640" s="19"/>
      <c r="HN640" s="19"/>
      <c r="HO640" s="19"/>
      <c r="HP640" s="19"/>
      <c r="HQ640" s="19"/>
      <c r="HR640" s="19"/>
      <c r="HS640" s="19"/>
      <c r="HT640" s="19"/>
      <c r="HU640" s="19"/>
      <c r="HV640" s="19"/>
      <c r="HW640" s="19"/>
      <c r="HX640" s="19"/>
      <c r="HY640" s="19"/>
      <c r="HZ640" s="19"/>
      <c r="IA640" s="19"/>
      <c r="IB640" s="19"/>
      <c r="IC640" s="19"/>
      <c r="ID640" s="19"/>
      <c r="IE640" s="19"/>
      <c r="IF640" s="19"/>
      <c r="IG640" s="19"/>
      <c r="IH640" s="19"/>
      <c r="II640" s="19"/>
      <c r="IJ640" s="19"/>
      <c r="IK640" s="19"/>
      <c r="IL640" s="19"/>
      <c r="IM640" s="19"/>
      <c r="IN640" s="19"/>
      <c r="IO640" s="19"/>
      <c r="IP640" s="19"/>
      <c r="IQ640" s="19"/>
      <c r="IR640" s="19"/>
      <c r="IS640" s="19"/>
      <c r="IT640" s="19"/>
      <c r="IU640" s="19"/>
      <c r="IV640" s="19"/>
    </row>
    <row r="641" spans="1:256" s="28" customFormat="1" ht="16.5">
      <c r="A641" s="27"/>
      <c r="B641" s="11"/>
      <c r="C641" s="29"/>
      <c r="D641" s="29"/>
      <c r="E641" s="29"/>
      <c r="F641" s="29"/>
      <c r="I641" s="19"/>
      <c r="J641" s="19"/>
      <c r="K641" s="19"/>
      <c r="L641" s="19"/>
      <c r="M641" s="19"/>
      <c r="N641" s="19"/>
      <c r="O641" s="19"/>
      <c r="P641" s="19"/>
      <c r="Q641" s="19"/>
      <c r="R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c r="DK641" s="19"/>
      <c r="DL641" s="19"/>
      <c r="DM641" s="19"/>
      <c r="DN641" s="19"/>
      <c r="DO641" s="19"/>
      <c r="DP641" s="19"/>
      <c r="DQ641" s="19"/>
      <c r="DR641" s="19"/>
      <c r="DS641" s="19"/>
      <c r="DT641" s="19"/>
      <c r="DU641" s="19"/>
      <c r="DV641" s="19"/>
      <c r="DW641" s="19"/>
      <c r="DX641" s="19"/>
      <c r="DY641" s="19"/>
      <c r="DZ641" s="19"/>
      <c r="EA641" s="19"/>
      <c r="EB641" s="19"/>
      <c r="EC641" s="19"/>
      <c r="ED641" s="19"/>
      <c r="EE641" s="19"/>
      <c r="EF641" s="19"/>
      <c r="EG641" s="19"/>
      <c r="EH641" s="19"/>
      <c r="EI641" s="19"/>
      <c r="EJ641" s="19"/>
      <c r="EK641" s="19"/>
      <c r="EL641" s="19"/>
      <c r="EM641" s="19"/>
      <c r="EN641" s="19"/>
      <c r="EO641" s="19"/>
      <c r="EP641" s="19"/>
      <c r="EQ641" s="19"/>
      <c r="ER641" s="19"/>
      <c r="ES641" s="19"/>
      <c r="ET641" s="19"/>
      <c r="EU641" s="19"/>
      <c r="EV641" s="19"/>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c r="GN641" s="19"/>
      <c r="GO641" s="19"/>
      <c r="GP641" s="19"/>
      <c r="GQ641" s="19"/>
      <c r="GR641" s="19"/>
      <c r="GS641" s="19"/>
      <c r="GT641" s="19"/>
      <c r="GU641" s="19"/>
      <c r="GV641" s="19"/>
      <c r="GW641" s="19"/>
      <c r="GX641" s="19"/>
      <c r="GY641" s="19"/>
      <c r="GZ641" s="19"/>
      <c r="HA641" s="19"/>
      <c r="HB641" s="19"/>
      <c r="HC641" s="19"/>
      <c r="HD641" s="19"/>
      <c r="HE641" s="19"/>
      <c r="HF641" s="19"/>
      <c r="HG641" s="19"/>
      <c r="HH641" s="19"/>
      <c r="HI641" s="19"/>
      <c r="HJ641" s="19"/>
      <c r="HK641" s="19"/>
      <c r="HL641" s="19"/>
      <c r="HM641" s="19"/>
      <c r="HN641" s="19"/>
      <c r="HO641" s="19"/>
      <c r="HP641" s="19"/>
      <c r="HQ641" s="19"/>
      <c r="HR641" s="19"/>
      <c r="HS641" s="19"/>
      <c r="HT641" s="19"/>
      <c r="HU641" s="19"/>
      <c r="HV641" s="19"/>
      <c r="HW641" s="19"/>
      <c r="HX641" s="19"/>
      <c r="HY641" s="19"/>
      <c r="HZ641" s="19"/>
      <c r="IA641" s="19"/>
      <c r="IB641" s="19"/>
      <c r="IC641" s="19"/>
      <c r="ID641" s="19"/>
      <c r="IE641" s="19"/>
      <c r="IF641" s="19"/>
      <c r="IG641" s="19"/>
      <c r="IH641" s="19"/>
      <c r="II641" s="19"/>
      <c r="IJ641" s="19"/>
      <c r="IK641" s="19"/>
      <c r="IL641" s="19"/>
      <c r="IM641" s="19"/>
      <c r="IN641" s="19"/>
      <c r="IO641" s="19"/>
      <c r="IP641" s="19"/>
      <c r="IQ641" s="19"/>
      <c r="IR641" s="19"/>
      <c r="IS641" s="19"/>
      <c r="IT641" s="19"/>
      <c r="IU641" s="19"/>
      <c r="IV641" s="19"/>
    </row>
    <row r="642" spans="1:256" s="28" customFormat="1" ht="16.5">
      <c r="A642" s="27"/>
      <c r="B642" s="11"/>
      <c r="C642" s="29"/>
      <c r="D642" s="29"/>
      <c r="E642" s="29"/>
      <c r="F642" s="29"/>
      <c r="I642" s="19"/>
      <c r="J642" s="19"/>
      <c r="K642" s="19"/>
      <c r="L642" s="19"/>
      <c r="M642" s="19"/>
      <c r="N642" s="19"/>
      <c r="O642" s="19"/>
      <c r="P642" s="19"/>
      <c r="Q642" s="19"/>
      <c r="R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c r="DK642" s="19"/>
      <c r="DL642" s="19"/>
      <c r="DM642" s="19"/>
      <c r="DN642" s="19"/>
      <c r="DO642" s="19"/>
      <c r="DP642" s="19"/>
      <c r="DQ642" s="19"/>
      <c r="DR642" s="19"/>
      <c r="DS642" s="19"/>
      <c r="DT642" s="19"/>
      <c r="DU642" s="19"/>
      <c r="DV642" s="19"/>
      <c r="DW642" s="19"/>
      <c r="DX642" s="19"/>
      <c r="DY642" s="19"/>
      <c r="DZ642" s="19"/>
      <c r="EA642" s="19"/>
      <c r="EB642" s="19"/>
      <c r="EC642" s="19"/>
      <c r="ED642" s="19"/>
      <c r="EE642" s="19"/>
      <c r="EF642" s="19"/>
      <c r="EG642" s="19"/>
      <c r="EH642" s="19"/>
      <c r="EI642" s="19"/>
      <c r="EJ642" s="19"/>
      <c r="EK642" s="19"/>
      <c r="EL642" s="19"/>
      <c r="EM642" s="19"/>
      <c r="EN642" s="19"/>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c r="GN642" s="19"/>
      <c r="GO642" s="19"/>
      <c r="GP642" s="19"/>
      <c r="GQ642" s="19"/>
      <c r="GR642" s="19"/>
      <c r="GS642" s="19"/>
      <c r="GT642" s="19"/>
      <c r="GU642" s="19"/>
      <c r="GV642" s="19"/>
      <c r="GW642" s="19"/>
      <c r="GX642" s="19"/>
      <c r="GY642" s="19"/>
      <c r="GZ642" s="19"/>
      <c r="HA642" s="19"/>
      <c r="HB642" s="19"/>
      <c r="HC642" s="19"/>
      <c r="HD642" s="19"/>
      <c r="HE642" s="19"/>
      <c r="HF642" s="19"/>
      <c r="HG642" s="19"/>
      <c r="HH642" s="19"/>
      <c r="HI642" s="19"/>
      <c r="HJ642" s="19"/>
      <c r="HK642" s="19"/>
      <c r="HL642" s="19"/>
      <c r="HM642" s="19"/>
      <c r="HN642" s="19"/>
      <c r="HO642" s="19"/>
      <c r="HP642" s="19"/>
      <c r="HQ642" s="19"/>
      <c r="HR642" s="19"/>
      <c r="HS642" s="19"/>
      <c r="HT642" s="19"/>
      <c r="HU642" s="19"/>
      <c r="HV642" s="19"/>
      <c r="HW642" s="19"/>
      <c r="HX642" s="19"/>
      <c r="HY642" s="19"/>
      <c r="HZ642" s="19"/>
      <c r="IA642" s="19"/>
      <c r="IB642" s="19"/>
      <c r="IC642" s="19"/>
      <c r="ID642" s="19"/>
      <c r="IE642" s="19"/>
      <c r="IF642" s="19"/>
      <c r="IG642" s="19"/>
      <c r="IH642" s="19"/>
      <c r="II642" s="19"/>
      <c r="IJ642" s="19"/>
      <c r="IK642" s="19"/>
      <c r="IL642" s="19"/>
      <c r="IM642" s="19"/>
      <c r="IN642" s="19"/>
      <c r="IO642" s="19"/>
      <c r="IP642" s="19"/>
      <c r="IQ642" s="19"/>
      <c r="IR642" s="19"/>
      <c r="IS642" s="19"/>
      <c r="IT642" s="19"/>
      <c r="IU642" s="19"/>
      <c r="IV642" s="19"/>
    </row>
    <row r="643" spans="1:256" s="28" customFormat="1" ht="16.5">
      <c r="A643" s="27"/>
      <c r="B643" s="11"/>
      <c r="C643" s="29"/>
      <c r="D643" s="29"/>
      <c r="E643" s="29"/>
      <c r="F643" s="29"/>
      <c r="I643" s="19"/>
      <c r="J643" s="19"/>
      <c r="K643" s="19"/>
      <c r="L643" s="19"/>
      <c r="M643" s="19"/>
      <c r="N643" s="19"/>
      <c r="O643" s="19"/>
      <c r="P643" s="19"/>
      <c r="Q643" s="19"/>
      <c r="R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c r="DK643" s="19"/>
      <c r="DL643" s="19"/>
      <c r="DM643" s="19"/>
      <c r="DN643" s="19"/>
      <c r="DO643" s="19"/>
      <c r="DP643" s="19"/>
      <c r="DQ643" s="19"/>
      <c r="DR643" s="19"/>
      <c r="DS643" s="19"/>
      <c r="DT643" s="19"/>
      <c r="DU643" s="19"/>
      <c r="DV643" s="19"/>
      <c r="DW643" s="19"/>
      <c r="DX643" s="19"/>
      <c r="DY643" s="19"/>
      <c r="DZ643" s="19"/>
      <c r="EA643" s="19"/>
      <c r="EB643" s="19"/>
      <c r="EC643" s="19"/>
      <c r="ED643" s="19"/>
      <c r="EE643" s="19"/>
      <c r="EF643" s="19"/>
      <c r="EG643" s="19"/>
      <c r="EH643" s="19"/>
      <c r="EI643" s="19"/>
      <c r="EJ643" s="19"/>
      <c r="EK643" s="19"/>
      <c r="EL643" s="19"/>
      <c r="EM643" s="19"/>
      <c r="EN643" s="19"/>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c r="GN643" s="19"/>
      <c r="GO643" s="19"/>
      <c r="GP643" s="19"/>
      <c r="GQ643" s="19"/>
      <c r="GR643" s="19"/>
      <c r="GS643" s="19"/>
      <c r="GT643" s="19"/>
      <c r="GU643" s="19"/>
      <c r="GV643" s="19"/>
      <c r="GW643" s="19"/>
      <c r="GX643" s="19"/>
      <c r="GY643" s="19"/>
      <c r="GZ643" s="19"/>
      <c r="HA643" s="19"/>
      <c r="HB643" s="19"/>
      <c r="HC643" s="19"/>
      <c r="HD643" s="19"/>
      <c r="HE643" s="19"/>
      <c r="HF643" s="19"/>
      <c r="HG643" s="19"/>
      <c r="HH643" s="19"/>
      <c r="HI643" s="19"/>
      <c r="HJ643" s="19"/>
      <c r="HK643" s="19"/>
      <c r="HL643" s="19"/>
      <c r="HM643" s="19"/>
      <c r="HN643" s="19"/>
      <c r="HO643" s="19"/>
      <c r="HP643" s="19"/>
      <c r="HQ643" s="19"/>
      <c r="HR643" s="19"/>
      <c r="HS643" s="19"/>
      <c r="HT643" s="19"/>
      <c r="HU643" s="19"/>
      <c r="HV643" s="19"/>
      <c r="HW643" s="19"/>
      <c r="HX643" s="19"/>
      <c r="HY643" s="19"/>
      <c r="HZ643" s="19"/>
      <c r="IA643" s="19"/>
      <c r="IB643" s="19"/>
      <c r="IC643" s="19"/>
      <c r="ID643" s="19"/>
      <c r="IE643" s="19"/>
      <c r="IF643" s="19"/>
      <c r="IG643" s="19"/>
      <c r="IH643" s="19"/>
      <c r="II643" s="19"/>
      <c r="IJ643" s="19"/>
      <c r="IK643" s="19"/>
      <c r="IL643" s="19"/>
      <c r="IM643" s="19"/>
      <c r="IN643" s="19"/>
      <c r="IO643" s="19"/>
      <c r="IP643" s="19"/>
      <c r="IQ643" s="19"/>
      <c r="IR643" s="19"/>
      <c r="IS643" s="19"/>
      <c r="IT643" s="19"/>
      <c r="IU643" s="19"/>
      <c r="IV643" s="19"/>
    </row>
    <row r="644" spans="1:256" s="28" customFormat="1" ht="16.5">
      <c r="A644" s="27"/>
      <c r="B644" s="11"/>
      <c r="C644" s="29"/>
      <c r="D644" s="29"/>
      <c r="E644" s="29"/>
      <c r="F644" s="29"/>
      <c r="I644" s="19"/>
      <c r="J644" s="19"/>
      <c r="K644" s="19"/>
      <c r="L644" s="19"/>
      <c r="M644" s="19"/>
      <c r="N644" s="19"/>
      <c r="O644" s="19"/>
      <c r="P644" s="19"/>
      <c r="Q644" s="19"/>
      <c r="R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c r="DK644" s="19"/>
      <c r="DL644" s="19"/>
      <c r="DM644" s="19"/>
      <c r="DN644" s="19"/>
      <c r="DO644" s="19"/>
      <c r="DP644" s="19"/>
      <c r="DQ644" s="19"/>
      <c r="DR644" s="19"/>
      <c r="DS644" s="19"/>
      <c r="DT644" s="19"/>
      <c r="DU644" s="19"/>
      <c r="DV644" s="19"/>
      <c r="DW644" s="19"/>
      <c r="DX644" s="19"/>
      <c r="DY644" s="19"/>
      <c r="DZ644" s="19"/>
      <c r="EA644" s="19"/>
      <c r="EB644" s="19"/>
      <c r="EC644" s="19"/>
      <c r="ED644" s="19"/>
      <c r="EE644" s="19"/>
      <c r="EF644" s="19"/>
      <c r="EG644" s="19"/>
      <c r="EH644" s="19"/>
      <c r="EI644" s="19"/>
      <c r="EJ644" s="19"/>
      <c r="EK644" s="19"/>
      <c r="EL644" s="19"/>
      <c r="EM644" s="19"/>
      <c r="EN644" s="19"/>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c r="GN644" s="19"/>
      <c r="GO644" s="19"/>
      <c r="GP644" s="19"/>
      <c r="GQ644" s="19"/>
      <c r="GR644" s="19"/>
      <c r="GS644" s="19"/>
      <c r="GT644" s="19"/>
      <c r="GU644" s="19"/>
      <c r="GV644" s="19"/>
      <c r="GW644" s="19"/>
      <c r="GX644" s="19"/>
      <c r="GY644" s="19"/>
      <c r="GZ644" s="19"/>
      <c r="HA644" s="19"/>
      <c r="HB644" s="19"/>
      <c r="HC644" s="19"/>
      <c r="HD644" s="19"/>
      <c r="HE644" s="19"/>
      <c r="HF644" s="19"/>
      <c r="HG644" s="19"/>
      <c r="HH644" s="19"/>
      <c r="HI644" s="19"/>
      <c r="HJ644" s="19"/>
      <c r="HK644" s="19"/>
      <c r="HL644" s="19"/>
      <c r="HM644" s="19"/>
      <c r="HN644" s="19"/>
      <c r="HO644" s="19"/>
      <c r="HP644" s="19"/>
      <c r="HQ644" s="19"/>
      <c r="HR644" s="19"/>
      <c r="HS644" s="19"/>
      <c r="HT644" s="19"/>
      <c r="HU644" s="19"/>
      <c r="HV644" s="19"/>
      <c r="HW644" s="19"/>
      <c r="HX644" s="19"/>
      <c r="HY644" s="19"/>
      <c r="HZ644" s="19"/>
      <c r="IA644" s="19"/>
      <c r="IB644" s="19"/>
      <c r="IC644" s="19"/>
      <c r="ID644" s="19"/>
      <c r="IE644" s="19"/>
      <c r="IF644" s="19"/>
      <c r="IG644" s="19"/>
      <c r="IH644" s="19"/>
      <c r="II644" s="19"/>
      <c r="IJ644" s="19"/>
      <c r="IK644" s="19"/>
      <c r="IL644" s="19"/>
      <c r="IM644" s="19"/>
      <c r="IN644" s="19"/>
      <c r="IO644" s="19"/>
      <c r="IP644" s="19"/>
      <c r="IQ644" s="19"/>
      <c r="IR644" s="19"/>
      <c r="IS644" s="19"/>
      <c r="IT644" s="19"/>
      <c r="IU644" s="19"/>
      <c r="IV644" s="19"/>
    </row>
    <row r="645" spans="1:256" s="28" customFormat="1" ht="16.5">
      <c r="A645" s="27"/>
      <c r="B645" s="11"/>
      <c r="C645" s="29"/>
      <c r="D645" s="29"/>
      <c r="E645" s="29"/>
      <c r="F645" s="29"/>
      <c r="I645" s="19"/>
      <c r="J645" s="19"/>
      <c r="K645" s="19"/>
      <c r="L645" s="19"/>
      <c r="M645" s="19"/>
      <c r="N645" s="19"/>
      <c r="O645" s="19"/>
      <c r="P645" s="19"/>
      <c r="Q645" s="19"/>
      <c r="R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c r="DK645" s="19"/>
      <c r="DL645" s="19"/>
      <c r="DM645" s="19"/>
      <c r="DN645" s="19"/>
      <c r="DO645" s="19"/>
      <c r="DP645" s="19"/>
      <c r="DQ645" s="19"/>
      <c r="DR645" s="19"/>
      <c r="DS645" s="19"/>
      <c r="DT645" s="19"/>
      <c r="DU645" s="19"/>
      <c r="DV645" s="19"/>
      <c r="DW645" s="19"/>
      <c r="DX645" s="19"/>
      <c r="DY645" s="19"/>
      <c r="DZ645" s="19"/>
      <c r="EA645" s="19"/>
      <c r="EB645" s="19"/>
      <c r="EC645" s="19"/>
      <c r="ED645" s="19"/>
      <c r="EE645" s="19"/>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c r="GN645" s="19"/>
      <c r="GO645" s="19"/>
      <c r="GP645" s="19"/>
      <c r="GQ645" s="19"/>
      <c r="GR645" s="19"/>
      <c r="GS645" s="19"/>
      <c r="GT645" s="19"/>
      <c r="GU645" s="19"/>
      <c r="GV645" s="19"/>
      <c r="GW645" s="19"/>
      <c r="GX645" s="19"/>
      <c r="GY645" s="19"/>
      <c r="GZ645" s="19"/>
      <c r="HA645" s="19"/>
      <c r="HB645" s="19"/>
      <c r="HC645" s="19"/>
      <c r="HD645" s="19"/>
      <c r="HE645" s="19"/>
      <c r="HF645" s="19"/>
      <c r="HG645" s="19"/>
      <c r="HH645" s="19"/>
      <c r="HI645" s="19"/>
      <c r="HJ645" s="19"/>
      <c r="HK645" s="19"/>
      <c r="HL645" s="19"/>
      <c r="HM645" s="19"/>
      <c r="HN645" s="19"/>
      <c r="HO645" s="19"/>
      <c r="HP645" s="19"/>
      <c r="HQ645" s="19"/>
      <c r="HR645" s="19"/>
      <c r="HS645" s="19"/>
      <c r="HT645" s="19"/>
      <c r="HU645" s="19"/>
      <c r="HV645" s="19"/>
      <c r="HW645" s="19"/>
      <c r="HX645" s="19"/>
      <c r="HY645" s="19"/>
      <c r="HZ645" s="19"/>
      <c r="IA645" s="19"/>
      <c r="IB645" s="19"/>
      <c r="IC645" s="19"/>
      <c r="ID645" s="19"/>
      <c r="IE645" s="19"/>
      <c r="IF645" s="19"/>
      <c r="IG645" s="19"/>
      <c r="IH645" s="19"/>
      <c r="II645" s="19"/>
      <c r="IJ645" s="19"/>
      <c r="IK645" s="19"/>
      <c r="IL645" s="19"/>
      <c r="IM645" s="19"/>
      <c r="IN645" s="19"/>
      <c r="IO645" s="19"/>
      <c r="IP645" s="19"/>
      <c r="IQ645" s="19"/>
      <c r="IR645" s="19"/>
      <c r="IS645" s="19"/>
      <c r="IT645" s="19"/>
      <c r="IU645" s="19"/>
      <c r="IV645" s="19"/>
    </row>
    <row r="646" spans="1:256" s="28" customFormat="1" ht="16.5">
      <c r="A646" s="27"/>
      <c r="B646" s="11"/>
      <c r="C646" s="29"/>
      <c r="D646" s="29"/>
      <c r="E646" s="29"/>
      <c r="F646" s="29"/>
      <c r="I646" s="19"/>
      <c r="J646" s="19"/>
      <c r="K646" s="19"/>
      <c r="L646" s="19"/>
      <c r="M646" s="19"/>
      <c r="N646" s="19"/>
      <c r="O646" s="19"/>
      <c r="P646" s="19"/>
      <c r="Q646" s="19"/>
      <c r="R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c r="DK646" s="19"/>
      <c r="DL646" s="19"/>
      <c r="DM646" s="19"/>
      <c r="DN646" s="19"/>
      <c r="DO646" s="19"/>
      <c r="DP646" s="19"/>
      <c r="DQ646" s="19"/>
      <c r="DR646" s="19"/>
      <c r="DS646" s="19"/>
      <c r="DT646" s="19"/>
      <c r="DU646" s="19"/>
      <c r="DV646" s="19"/>
      <c r="DW646" s="19"/>
      <c r="DX646" s="19"/>
      <c r="DY646" s="19"/>
      <c r="DZ646" s="19"/>
      <c r="EA646" s="19"/>
      <c r="EB646" s="19"/>
      <c r="EC646" s="19"/>
      <c r="ED646" s="19"/>
      <c r="EE646" s="19"/>
      <c r="EF646" s="19"/>
      <c r="EG646" s="19"/>
      <c r="EH646" s="19"/>
      <c r="EI646" s="19"/>
      <c r="EJ646" s="19"/>
      <c r="EK646" s="19"/>
      <c r="EL646" s="19"/>
      <c r="EM646" s="19"/>
      <c r="EN646" s="19"/>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c r="GN646" s="19"/>
      <c r="GO646" s="19"/>
      <c r="GP646" s="19"/>
      <c r="GQ646" s="19"/>
      <c r="GR646" s="19"/>
      <c r="GS646" s="19"/>
      <c r="GT646" s="19"/>
      <c r="GU646" s="19"/>
      <c r="GV646" s="19"/>
      <c r="GW646" s="19"/>
      <c r="GX646" s="19"/>
      <c r="GY646" s="19"/>
      <c r="GZ646" s="19"/>
      <c r="HA646" s="19"/>
      <c r="HB646" s="19"/>
      <c r="HC646" s="19"/>
      <c r="HD646" s="19"/>
      <c r="HE646" s="19"/>
      <c r="HF646" s="19"/>
      <c r="HG646" s="19"/>
      <c r="HH646" s="19"/>
      <c r="HI646" s="19"/>
      <c r="HJ646" s="19"/>
      <c r="HK646" s="19"/>
      <c r="HL646" s="19"/>
      <c r="HM646" s="19"/>
      <c r="HN646" s="19"/>
      <c r="HO646" s="19"/>
      <c r="HP646" s="19"/>
      <c r="HQ646" s="19"/>
      <c r="HR646" s="19"/>
      <c r="HS646" s="19"/>
      <c r="HT646" s="19"/>
      <c r="HU646" s="19"/>
      <c r="HV646" s="19"/>
      <c r="HW646" s="19"/>
      <c r="HX646" s="19"/>
      <c r="HY646" s="19"/>
      <c r="HZ646" s="19"/>
      <c r="IA646" s="19"/>
      <c r="IB646" s="19"/>
      <c r="IC646" s="19"/>
      <c r="ID646" s="19"/>
      <c r="IE646" s="19"/>
      <c r="IF646" s="19"/>
      <c r="IG646" s="19"/>
      <c r="IH646" s="19"/>
      <c r="II646" s="19"/>
      <c r="IJ646" s="19"/>
      <c r="IK646" s="19"/>
      <c r="IL646" s="19"/>
      <c r="IM646" s="19"/>
      <c r="IN646" s="19"/>
      <c r="IO646" s="19"/>
      <c r="IP646" s="19"/>
      <c r="IQ646" s="19"/>
      <c r="IR646" s="19"/>
      <c r="IS646" s="19"/>
      <c r="IT646" s="19"/>
      <c r="IU646" s="19"/>
      <c r="IV646" s="19"/>
    </row>
    <row r="647" spans="1:256" s="28" customFormat="1" ht="16.5">
      <c r="A647" s="27"/>
      <c r="B647" s="11"/>
      <c r="C647" s="29"/>
      <c r="D647" s="29"/>
      <c r="E647" s="29"/>
      <c r="F647" s="29"/>
      <c r="I647" s="19"/>
      <c r="J647" s="19"/>
      <c r="K647" s="19"/>
      <c r="L647" s="19"/>
      <c r="M647" s="19"/>
      <c r="N647" s="19"/>
      <c r="O647" s="19"/>
      <c r="P647" s="19"/>
      <c r="Q647" s="19"/>
      <c r="R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c r="DK647" s="19"/>
      <c r="DL647" s="19"/>
      <c r="DM647" s="19"/>
      <c r="DN647" s="19"/>
      <c r="DO647" s="19"/>
      <c r="DP647" s="19"/>
      <c r="DQ647" s="19"/>
      <c r="DR647" s="19"/>
      <c r="DS647" s="19"/>
      <c r="DT647" s="19"/>
      <c r="DU647" s="19"/>
      <c r="DV647" s="19"/>
      <c r="DW647" s="19"/>
      <c r="DX647" s="19"/>
      <c r="DY647" s="19"/>
      <c r="DZ647" s="19"/>
      <c r="EA647" s="19"/>
      <c r="EB647" s="19"/>
      <c r="EC647" s="19"/>
      <c r="ED647" s="19"/>
      <c r="EE647" s="19"/>
      <c r="EF647" s="19"/>
      <c r="EG647" s="19"/>
      <c r="EH647" s="19"/>
      <c r="EI647" s="19"/>
      <c r="EJ647" s="19"/>
      <c r="EK647" s="19"/>
      <c r="EL647" s="19"/>
      <c r="EM647" s="19"/>
      <c r="EN647" s="19"/>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c r="GN647" s="19"/>
      <c r="GO647" s="19"/>
      <c r="GP647" s="19"/>
      <c r="GQ647" s="19"/>
      <c r="GR647" s="19"/>
      <c r="GS647" s="19"/>
      <c r="GT647" s="19"/>
      <c r="GU647" s="19"/>
      <c r="GV647" s="19"/>
      <c r="GW647" s="19"/>
      <c r="GX647" s="19"/>
      <c r="GY647" s="19"/>
      <c r="GZ647" s="19"/>
      <c r="HA647" s="19"/>
      <c r="HB647" s="19"/>
      <c r="HC647" s="19"/>
      <c r="HD647" s="19"/>
      <c r="HE647" s="19"/>
      <c r="HF647" s="19"/>
      <c r="HG647" s="19"/>
      <c r="HH647" s="19"/>
      <c r="HI647" s="19"/>
      <c r="HJ647" s="19"/>
      <c r="HK647" s="19"/>
      <c r="HL647" s="19"/>
      <c r="HM647" s="19"/>
      <c r="HN647" s="19"/>
      <c r="HO647" s="19"/>
      <c r="HP647" s="19"/>
      <c r="HQ647" s="19"/>
      <c r="HR647" s="19"/>
      <c r="HS647" s="19"/>
      <c r="HT647" s="19"/>
      <c r="HU647" s="19"/>
      <c r="HV647" s="19"/>
      <c r="HW647" s="19"/>
      <c r="HX647" s="19"/>
      <c r="HY647" s="19"/>
      <c r="HZ647" s="19"/>
      <c r="IA647" s="19"/>
      <c r="IB647" s="19"/>
      <c r="IC647" s="19"/>
      <c r="ID647" s="19"/>
      <c r="IE647" s="19"/>
      <c r="IF647" s="19"/>
      <c r="IG647" s="19"/>
      <c r="IH647" s="19"/>
      <c r="II647" s="19"/>
      <c r="IJ647" s="19"/>
      <c r="IK647" s="19"/>
      <c r="IL647" s="19"/>
      <c r="IM647" s="19"/>
      <c r="IN647" s="19"/>
      <c r="IO647" s="19"/>
      <c r="IP647" s="19"/>
      <c r="IQ647" s="19"/>
      <c r="IR647" s="19"/>
      <c r="IS647" s="19"/>
      <c r="IT647" s="19"/>
      <c r="IU647" s="19"/>
      <c r="IV647" s="19"/>
    </row>
    <row r="648" spans="1:256" s="28" customFormat="1" ht="16.5">
      <c r="A648" s="27"/>
      <c r="B648" s="11"/>
      <c r="C648" s="29"/>
      <c r="D648" s="29"/>
      <c r="E648" s="29"/>
      <c r="F648" s="29"/>
      <c r="I648" s="19"/>
      <c r="J648" s="19"/>
      <c r="K648" s="19"/>
      <c r="L648" s="19"/>
      <c r="M648" s="19"/>
      <c r="N648" s="19"/>
      <c r="O648" s="19"/>
      <c r="P648" s="19"/>
      <c r="Q648" s="19"/>
      <c r="R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c r="DK648" s="19"/>
      <c r="DL648" s="19"/>
      <c r="DM648" s="19"/>
      <c r="DN648" s="19"/>
      <c r="DO648" s="19"/>
      <c r="DP648" s="19"/>
      <c r="DQ648" s="19"/>
      <c r="DR648" s="19"/>
      <c r="DS648" s="19"/>
      <c r="DT648" s="19"/>
      <c r="DU648" s="19"/>
      <c r="DV648" s="19"/>
      <c r="DW648" s="19"/>
      <c r="DX648" s="19"/>
      <c r="DY648" s="19"/>
      <c r="DZ648" s="19"/>
      <c r="EA648" s="19"/>
      <c r="EB648" s="19"/>
      <c r="EC648" s="19"/>
      <c r="ED648" s="19"/>
      <c r="EE648" s="19"/>
      <c r="EF648" s="19"/>
      <c r="EG648" s="19"/>
      <c r="EH648" s="19"/>
      <c r="EI648" s="19"/>
      <c r="EJ648" s="19"/>
      <c r="EK648" s="19"/>
      <c r="EL648" s="19"/>
      <c r="EM648" s="19"/>
      <c r="EN648" s="19"/>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c r="GN648" s="19"/>
      <c r="GO648" s="19"/>
      <c r="GP648" s="19"/>
      <c r="GQ648" s="19"/>
      <c r="GR648" s="19"/>
      <c r="GS648" s="19"/>
      <c r="GT648" s="19"/>
      <c r="GU648" s="19"/>
      <c r="GV648" s="19"/>
      <c r="GW648" s="19"/>
      <c r="GX648" s="19"/>
      <c r="GY648" s="19"/>
      <c r="GZ648" s="19"/>
      <c r="HA648" s="19"/>
      <c r="HB648" s="19"/>
      <c r="HC648" s="19"/>
      <c r="HD648" s="19"/>
      <c r="HE648" s="19"/>
      <c r="HF648" s="19"/>
      <c r="HG648" s="19"/>
      <c r="HH648" s="19"/>
      <c r="HI648" s="19"/>
      <c r="HJ648" s="19"/>
      <c r="HK648" s="19"/>
      <c r="HL648" s="19"/>
      <c r="HM648" s="19"/>
      <c r="HN648" s="19"/>
      <c r="HO648" s="19"/>
      <c r="HP648" s="19"/>
      <c r="HQ648" s="19"/>
      <c r="HR648" s="19"/>
      <c r="HS648" s="19"/>
      <c r="HT648" s="19"/>
      <c r="HU648" s="19"/>
      <c r="HV648" s="19"/>
      <c r="HW648" s="19"/>
      <c r="HX648" s="19"/>
      <c r="HY648" s="19"/>
      <c r="HZ648" s="19"/>
      <c r="IA648" s="19"/>
      <c r="IB648" s="19"/>
      <c r="IC648" s="19"/>
      <c r="ID648" s="19"/>
      <c r="IE648" s="19"/>
      <c r="IF648" s="19"/>
      <c r="IG648" s="19"/>
      <c r="IH648" s="19"/>
      <c r="II648" s="19"/>
      <c r="IJ648" s="19"/>
      <c r="IK648" s="19"/>
      <c r="IL648" s="19"/>
      <c r="IM648" s="19"/>
      <c r="IN648" s="19"/>
      <c r="IO648" s="19"/>
      <c r="IP648" s="19"/>
      <c r="IQ648" s="19"/>
      <c r="IR648" s="19"/>
      <c r="IS648" s="19"/>
      <c r="IT648" s="19"/>
      <c r="IU648" s="19"/>
      <c r="IV648" s="19"/>
    </row>
    <row r="649" spans="1:256" s="28" customFormat="1" ht="16.5">
      <c r="A649" s="27"/>
      <c r="B649" s="11"/>
      <c r="C649" s="29"/>
      <c r="D649" s="29"/>
      <c r="E649" s="29"/>
      <c r="F649" s="29"/>
      <c r="I649" s="19"/>
      <c r="J649" s="19"/>
      <c r="K649" s="19"/>
      <c r="L649" s="19"/>
      <c r="M649" s="19"/>
      <c r="N649" s="19"/>
      <c r="O649" s="19"/>
      <c r="P649" s="19"/>
      <c r="Q649" s="19"/>
      <c r="R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c r="DK649" s="19"/>
      <c r="DL649" s="19"/>
      <c r="DM649" s="19"/>
      <c r="DN649" s="19"/>
      <c r="DO649" s="19"/>
      <c r="DP649" s="19"/>
      <c r="DQ649" s="19"/>
      <c r="DR649" s="19"/>
      <c r="DS649" s="19"/>
      <c r="DT649" s="19"/>
      <c r="DU649" s="19"/>
      <c r="DV649" s="19"/>
      <c r="DW649" s="19"/>
      <c r="DX649" s="19"/>
      <c r="DY649" s="19"/>
      <c r="DZ649" s="19"/>
      <c r="EA649" s="19"/>
      <c r="EB649" s="19"/>
      <c r="EC649" s="19"/>
      <c r="ED649" s="19"/>
      <c r="EE649" s="19"/>
      <c r="EF649" s="19"/>
      <c r="EG649" s="19"/>
      <c r="EH649" s="19"/>
      <c r="EI649" s="19"/>
      <c r="EJ649" s="19"/>
      <c r="EK649" s="19"/>
      <c r="EL649" s="19"/>
      <c r="EM649" s="19"/>
      <c r="EN649" s="19"/>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c r="GN649" s="19"/>
      <c r="GO649" s="19"/>
      <c r="GP649" s="19"/>
      <c r="GQ649" s="19"/>
      <c r="GR649" s="19"/>
      <c r="GS649" s="19"/>
      <c r="GT649" s="19"/>
      <c r="GU649" s="19"/>
      <c r="GV649" s="19"/>
      <c r="GW649" s="19"/>
      <c r="GX649" s="19"/>
      <c r="GY649" s="19"/>
      <c r="GZ649" s="19"/>
      <c r="HA649" s="19"/>
      <c r="HB649" s="19"/>
      <c r="HC649" s="19"/>
      <c r="HD649" s="19"/>
      <c r="HE649" s="19"/>
      <c r="HF649" s="19"/>
      <c r="HG649" s="19"/>
      <c r="HH649" s="19"/>
      <c r="HI649" s="19"/>
      <c r="HJ649" s="19"/>
      <c r="HK649" s="19"/>
      <c r="HL649" s="19"/>
      <c r="HM649" s="19"/>
      <c r="HN649" s="19"/>
      <c r="HO649" s="19"/>
      <c r="HP649" s="19"/>
      <c r="HQ649" s="19"/>
      <c r="HR649" s="19"/>
      <c r="HS649" s="19"/>
      <c r="HT649" s="19"/>
      <c r="HU649" s="19"/>
      <c r="HV649" s="19"/>
      <c r="HW649" s="19"/>
      <c r="HX649" s="19"/>
      <c r="HY649" s="19"/>
      <c r="HZ649" s="19"/>
      <c r="IA649" s="19"/>
      <c r="IB649" s="19"/>
      <c r="IC649" s="19"/>
      <c r="ID649" s="19"/>
      <c r="IE649" s="19"/>
      <c r="IF649" s="19"/>
      <c r="IG649" s="19"/>
      <c r="IH649" s="19"/>
      <c r="II649" s="19"/>
      <c r="IJ649" s="19"/>
      <c r="IK649" s="19"/>
      <c r="IL649" s="19"/>
      <c r="IM649" s="19"/>
      <c r="IN649" s="19"/>
      <c r="IO649" s="19"/>
      <c r="IP649" s="19"/>
      <c r="IQ649" s="19"/>
      <c r="IR649" s="19"/>
      <c r="IS649" s="19"/>
      <c r="IT649" s="19"/>
      <c r="IU649" s="19"/>
      <c r="IV649" s="19"/>
    </row>
    <row r="650" spans="1:256" s="28" customFormat="1" ht="16.5">
      <c r="A650" s="27"/>
      <c r="B650" s="11"/>
      <c r="C650" s="29"/>
      <c r="D650" s="29"/>
      <c r="E650" s="29"/>
      <c r="F650" s="29"/>
      <c r="I650" s="19"/>
      <c r="J650" s="19"/>
      <c r="K650" s="19"/>
      <c r="L650" s="19"/>
      <c r="M650" s="19"/>
      <c r="N650" s="19"/>
      <c r="O650" s="19"/>
      <c r="P650" s="19"/>
      <c r="Q650" s="19"/>
      <c r="R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c r="DK650" s="19"/>
      <c r="DL650" s="19"/>
      <c r="DM650" s="19"/>
      <c r="DN650" s="19"/>
      <c r="DO650" s="19"/>
      <c r="DP650" s="19"/>
      <c r="DQ650" s="19"/>
      <c r="DR650" s="19"/>
      <c r="DS650" s="19"/>
      <c r="DT650" s="19"/>
      <c r="DU650" s="19"/>
      <c r="DV650" s="19"/>
      <c r="DW650" s="19"/>
      <c r="DX650" s="19"/>
      <c r="DY650" s="19"/>
      <c r="DZ650" s="19"/>
      <c r="EA650" s="19"/>
      <c r="EB650" s="19"/>
      <c r="EC650" s="19"/>
      <c r="ED650" s="19"/>
      <c r="EE650" s="19"/>
      <c r="EF650" s="19"/>
      <c r="EG650" s="19"/>
      <c r="EH650" s="19"/>
      <c r="EI650" s="19"/>
      <c r="EJ650" s="19"/>
      <c r="EK650" s="19"/>
      <c r="EL650" s="19"/>
      <c r="EM650" s="19"/>
      <c r="EN650" s="19"/>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c r="GN650" s="19"/>
      <c r="GO650" s="19"/>
      <c r="GP650" s="19"/>
      <c r="GQ650" s="19"/>
      <c r="GR650" s="19"/>
      <c r="GS650" s="19"/>
      <c r="GT650" s="19"/>
      <c r="GU650" s="19"/>
      <c r="GV650" s="19"/>
      <c r="GW650" s="19"/>
      <c r="GX650" s="19"/>
      <c r="GY650" s="19"/>
      <c r="GZ650" s="19"/>
      <c r="HA650" s="19"/>
      <c r="HB650" s="19"/>
      <c r="HC650" s="19"/>
      <c r="HD650" s="19"/>
      <c r="HE650" s="19"/>
      <c r="HF650" s="19"/>
      <c r="HG650" s="19"/>
      <c r="HH650" s="19"/>
      <c r="HI650" s="19"/>
      <c r="HJ650" s="19"/>
      <c r="HK650" s="19"/>
      <c r="HL650" s="19"/>
      <c r="HM650" s="19"/>
      <c r="HN650" s="19"/>
      <c r="HO650" s="19"/>
      <c r="HP650" s="19"/>
      <c r="HQ650" s="19"/>
      <c r="HR650" s="19"/>
      <c r="HS650" s="19"/>
      <c r="HT650" s="19"/>
      <c r="HU650" s="19"/>
      <c r="HV650" s="19"/>
      <c r="HW650" s="19"/>
      <c r="HX650" s="19"/>
      <c r="HY650" s="19"/>
      <c r="HZ650" s="19"/>
      <c r="IA650" s="19"/>
      <c r="IB650" s="19"/>
      <c r="IC650" s="19"/>
      <c r="ID650" s="19"/>
      <c r="IE650" s="19"/>
      <c r="IF650" s="19"/>
      <c r="IG650" s="19"/>
      <c r="IH650" s="19"/>
      <c r="II650" s="19"/>
      <c r="IJ650" s="19"/>
      <c r="IK650" s="19"/>
      <c r="IL650" s="19"/>
      <c r="IM650" s="19"/>
      <c r="IN650" s="19"/>
      <c r="IO650" s="19"/>
      <c r="IP650" s="19"/>
      <c r="IQ650" s="19"/>
      <c r="IR650" s="19"/>
      <c r="IS650" s="19"/>
      <c r="IT650" s="19"/>
      <c r="IU650" s="19"/>
      <c r="IV650" s="19"/>
    </row>
    <row r="651" spans="1:256" s="28" customFormat="1" ht="16.5">
      <c r="A651" s="27"/>
      <c r="B651" s="11"/>
      <c r="C651" s="29"/>
      <c r="D651" s="29"/>
      <c r="E651" s="29"/>
      <c r="F651" s="29"/>
      <c r="I651" s="19"/>
      <c r="J651" s="19"/>
      <c r="K651" s="19"/>
      <c r="L651" s="19"/>
      <c r="M651" s="19"/>
      <c r="N651" s="19"/>
      <c r="O651" s="19"/>
      <c r="P651" s="19"/>
      <c r="Q651" s="19"/>
      <c r="R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c r="DK651" s="19"/>
      <c r="DL651" s="19"/>
      <c r="DM651" s="19"/>
      <c r="DN651" s="19"/>
      <c r="DO651" s="19"/>
      <c r="DP651" s="19"/>
      <c r="DQ651" s="19"/>
      <c r="DR651" s="19"/>
      <c r="DS651" s="19"/>
      <c r="DT651" s="19"/>
      <c r="DU651" s="19"/>
      <c r="DV651" s="19"/>
      <c r="DW651" s="19"/>
      <c r="DX651" s="19"/>
      <c r="DY651" s="19"/>
      <c r="DZ651" s="19"/>
      <c r="EA651" s="19"/>
      <c r="EB651" s="19"/>
      <c r="EC651" s="19"/>
      <c r="ED651" s="19"/>
      <c r="EE651" s="19"/>
      <c r="EF651" s="19"/>
      <c r="EG651" s="19"/>
      <c r="EH651" s="19"/>
      <c r="EI651" s="19"/>
      <c r="EJ651" s="19"/>
      <c r="EK651" s="19"/>
      <c r="EL651" s="19"/>
      <c r="EM651" s="19"/>
      <c r="EN651" s="19"/>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c r="GN651" s="19"/>
      <c r="GO651" s="19"/>
      <c r="GP651" s="19"/>
      <c r="GQ651" s="19"/>
      <c r="GR651" s="19"/>
      <c r="GS651" s="19"/>
      <c r="GT651" s="19"/>
      <c r="GU651" s="19"/>
      <c r="GV651" s="19"/>
      <c r="GW651" s="19"/>
      <c r="GX651" s="19"/>
      <c r="GY651" s="19"/>
      <c r="GZ651" s="19"/>
      <c r="HA651" s="19"/>
      <c r="HB651" s="19"/>
      <c r="HC651" s="19"/>
      <c r="HD651" s="19"/>
      <c r="HE651" s="19"/>
      <c r="HF651" s="19"/>
      <c r="HG651" s="19"/>
      <c r="HH651" s="19"/>
      <c r="HI651" s="19"/>
      <c r="HJ651" s="19"/>
      <c r="HK651" s="19"/>
      <c r="HL651" s="19"/>
      <c r="HM651" s="19"/>
      <c r="HN651" s="19"/>
      <c r="HO651" s="19"/>
      <c r="HP651" s="19"/>
      <c r="HQ651" s="19"/>
      <c r="HR651" s="19"/>
      <c r="HS651" s="19"/>
      <c r="HT651" s="19"/>
      <c r="HU651" s="19"/>
      <c r="HV651" s="19"/>
      <c r="HW651" s="19"/>
      <c r="HX651" s="19"/>
      <c r="HY651" s="19"/>
      <c r="HZ651" s="19"/>
      <c r="IA651" s="19"/>
      <c r="IB651" s="19"/>
      <c r="IC651" s="19"/>
      <c r="ID651" s="19"/>
      <c r="IE651" s="19"/>
      <c r="IF651" s="19"/>
      <c r="IG651" s="19"/>
      <c r="IH651" s="19"/>
      <c r="II651" s="19"/>
      <c r="IJ651" s="19"/>
      <c r="IK651" s="19"/>
      <c r="IL651" s="19"/>
      <c r="IM651" s="19"/>
      <c r="IN651" s="19"/>
      <c r="IO651" s="19"/>
      <c r="IP651" s="19"/>
      <c r="IQ651" s="19"/>
      <c r="IR651" s="19"/>
      <c r="IS651" s="19"/>
      <c r="IT651" s="19"/>
      <c r="IU651" s="19"/>
      <c r="IV651" s="19"/>
    </row>
    <row r="652" spans="1:256" s="28" customFormat="1" ht="16.5">
      <c r="A652" s="27"/>
      <c r="B652" s="11"/>
      <c r="C652" s="29"/>
      <c r="D652" s="29"/>
      <c r="E652" s="29"/>
      <c r="F652" s="29"/>
      <c r="I652" s="19"/>
      <c r="J652" s="19"/>
      <c r="K652" s="19"/>
      <c r="L652" s="19"/>
      <c r="M652" s="19"/>
      <c r="N652" s="19"/>
      <c r="O652" s="19"/>
      <c r="P652" s="19"/>
      <c r="Q652" s="19"/>
      <c r="R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c r="DK652" s="19"/>
      <c r="DL652" s="19"/>
      <c r="DM652" s="19"/>
      <c r="DN652" s="19"/>
      <c r="DO652" s="19"/>
      <c r="DP652" s="19"/>
      <c r="DQ652" s="19"/>
      <c r="DR652" s="19"/>
      <c r="DS652" s="19"/>
      <c r="DT652" s="19"/>
      <c r="DU652" s="19"/>
      <c r="DV652" s="19"/>
      <c r="DW652" s="19"/>
      <c r="DX652" s="19"/>
      <c r="DY652" s="19"/>
      <c r="DZ652" s="19"/>
      <c r="EA652" s="19"/>
      <c r="EB652" s="19"/>
      <c r="EC652" s="19"/>
      <c r="ED652" s="19"/>
      <c r="EE652" s="19"/>
      <c r="EF652" s="19"/>
      <c r="EG652" s="19"/>
      <c r="EH652" s="19"/>
      <c r="EI652" s="19"/>
      <c r="EJ652" s="19"/>
      <c r="EK652" s="19"/>
      <c r="EL652" s="19"/>
      <c r="EM652" s="19"/>
      <c r="EN652" s="19"/>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c r="GN652" s="19"/>
      <c r="GO652" s="19"/>
      <c r="GP652" s="19"/>
      <c r="GQ652" s="19"/>
      <c r="GR652" s="19"/>
      <c r="GS652" s="19"/>
      <c r="GT652" s="19"/>
      <c r="GU652" s="19"/>
      <c r="GV652" s="19"/>
      <c r="GW652" s="19"/>
      <c r="GX652" s="19"/>
      <c r="GY652" s="19"/>
      <c r="GZ652" s="19"/>
      <c r="HA652" s="19"/>
      <c r="HB652" s="19"/>
      <c r="HC652" s="19"/>
      <c r="HD652" s="19"/>
      <c r="HE652" s="19"/>
      <c r="HF652" s="19"/>
      <c r="HG652" s="19"/>
      <c r="HH652" s="19"/>
      <c r="HI652" s="19"/>
      <c r="HJ652" s="19"/>
      <c r="HK652" s="19"/>
      <c r="HL652" s="19"/>
      <c r="HM652" s="19"/>
      <c r="HN652" s="19"/>
      <c r="HO652" s="19"/>
      <c r="HP652" s="19"/>
      <c r="HQ652" s="19"/>
      <c r="HR652" s="19"/>
      <c r="HS652" s="19"/>
      <c r="HT652" s="19"/>
      <c r="HU652" s="19"/>
      <c r="HV652" s="19"/>
      <c r="HW652" s="19"/>
      <c r="HX652" s="19"/>
      <c r="HY652" s="19"/>
      <c r="HZ652" s="19"/>
      <c r="IA652" s="19"/>
      <c r="IB652" s="19"/>
      <c r="IC652" s="19"/>
      <c r="ID652" s="19"/>
      <c r="IE652" s="19"/>
      <c r="IF652" s="19"/>
      <c r="IG652" s="19"/>
      <c r="IH652" s="19"/>
      <c r="II652" s="19"/>
      <c r="IJ652" s="19"/>
      <c r="IK652" s="19"/>
      <c r="IL652" s="19"/>
      <c r="IM652" s="19"/>
      <c r="IN652" s="19"/>
      <c r="IO652" s="19"/>
      <c r="IP652" s="19"/>
      <c r="IQ652" s="19"/>
      <c r="IR652" s="19"/>
      <c r="IS652" s="19"/>
      <c r="IT652" s="19"/>
      <c r="IU652" s="19"/>
      <c r="IV652" s="19"/>
    </row>
    <row r="653" spans="1:256" s="28" customFormat="1" ht="16.5">
      <c r="A653" s="27"/>
      <c r="B653" s="11"/>
      <c r="C653" s="29"/>
      <c r="D653" s="29"/>
      <c r="E653" s="29"/>
      <c r="F653" s="29"/>
      <c r="I653" s="19"/>
      <c r="J653" s="19"/>
      <c r="K653" s="19"/>
      <c r="L653" s="19"/>
      <c r="M653" s="19"/>
      <c r="N653" s="19"/>
      <c r="O653" s="19"/>
      <c r="P653" s="19"/>
      <c r="Q653" s="19"/>
      <c r="R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c r="DK653" s="19"/>
      <c r="DL653" s="19"/>
      <c r="DM653" s="19"/>
      <c r="DN653" s="19"/>
      <c r="DO653" s="19"/>
      <c r="DP653" s="19"/>
      <c r="DQ653" s="19"/>
      <c r="DR653" s="19"/>
      <c r="DS653" s="19"/>
      <c r="DT653" s="19"/>
      <c r="DU653" s="19"/>
      <c r="DV653" s="19"/>
      <c r="DW653" s="19"/>
      <c r="DX653" s="19"/>
      <c r="DY653" s="19"/>
      <c r="DZ653" s="19"/>
      <c r="EA653" s="19"/>
      <c r="EB653" s="19"/>
      <c r="EC653" s="19"/>
      <c r="ED653" s="19"/>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c r="GN653" s="19"/>
      <c r="GO653" s="19"/>
      <c r="GP653" s="19"/>
      <c r="GQ653" s="19"/>
      <c r="GR653" s="19"/>
      <c r="GS653" s="19"/>
      <c r="GT653" s="19"/>
      <c r="GU653" s="19"/>
      <c r="GV653" s="19"/>
      <c r="GW653" s="19"/>
      <c r="GX653" s="19"/>
      <c r="GY653" s="19"/>
      <c r="GZ653" s="19"/>
      <c r="HA653" s="19"/>
      <c r="HB653" s="19"/>
      <c r="HC653" s="19"/>
      <c r="HD653" s="19"/>
      <c r="HE653" s="19"/>
      <c r="HF653" s="19"/>
      <c r="HG653" s="19"/>
      <c r="HH653" s="19"/>
      <c r="HI653" s="19"/>
      <c r="HJ653" s="19"/>
      <c r="HK653" s="19"/>
      <c r="HL653" s="19"/>
      <c r="HM653" s="19"/>
      <c r="HN653" s="19"/>
      <c r="HO653" s="19"/>
      <c r="HP653" s="19"/>
      <c r="HQ653" s="19"/>
      <c r="HR653" s="19"/>
      <c r="HS653" s="19"/>
      <c r="HT653" s="19"/>
      <c r="HU653" s="19"/>
      <c r="HV653" s="19"/>
      <c r="HW653" s="19"/>
      <c r="HX653" s="19"/>
      <c r="HY653" s="19"/>
      <c r="HZ653" s="19"/>
      <c r="IA653" s="19"/>
      <c r="IB653" s="19"/>
      <c r="IC653" s="19"/>
      <c r="ID653" s="19"/>
      <c r="IE653" s="19"/>
      <c r="IF653" s="19"/>
      <c r="IG653" s="19"/>
      <c r="IH653" s="19"/>
      <c r="II653" s="19"/>
      <c r="IJ653" s="19"/>
      <c r="IK653" s="19"/>
      <c r="IL653" s="19"/>
      <c r="IM653" s="19"/>
      <c r="IN653" s="19"/>
      <c r="IO653" s="19"/>
      <c r="IP653" s="19"/>
      <c r="IQ653" s="19"/>
      <c r="IR653" s="19"/>
      <c r="IS653" s="19"/>
      <c r="IT653" s="19"/>
      <c r="IU653" s="19"/>
      <c r="IV653" s="19"/>
    </row>
    <row r="654" spans="1:256" s="28" customFormat="1" ht="16.5">
      <c r="A654" s="27"/>
      <c r="B654" s="11"/>
      <c r="C654" s="29"/>
      <c r="D654" s="29"/>
      <c r="E654" s="29"/>
      <c r="F654" s="29"/>
      <c r="I654" s="19"/>
      <c r="J654" s="19"/>
      <c r="K654" s="19"/>
      <c r="L654" s="19"/>
      <c r="M654" s="19"/>
      <c r="N654" s="19"/>
      <c r="O654" s="19"/>
      <c r="P654" s="19"/>
      <c r="Q654" s="19"/>
      <c r="R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c r="DK654" s="19"/>
      <c r="DL654" s="19"/>
      <c r="DM654" s="19"/>
      <c r="DN654" s="19"/>
      <c r="DO654" s="19"/>
      <c r="DP654" s="19"/>
      <c r="DQ654" s="19"/>
      <c r="DR654" s="19"/>
      <c r="DS654" s="19"/>
      <c r="DT654" s="19"/>
      <c r="DU654" s="19"/>
      <c r="DV654" s="19"/>
      <c r="DW654" s="19"/>
      <c r="DX654" s="19"/>
      <c r="DY654" s="19"/>
      <c r="DZ654" s="19"/>
      <c r="EA654" s="19"/>
      <c r="EB654" s="19"/>
      <c r="EC654" s="19"/>
      <c r="ED654" s="19"/>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c r="GN654" s="19"/>
      <c r="GO654" s="19"/>
      <c r="GP654" s="19"/>
      <c r="GQ654" s="19"/>
      <c r="GR654" s="19"/>
      <c r="GS654" s="19"/>
      <c r="GT654" s="19"/>
      <c r="GU654" s="19"/>
      <c r="GV654" s="19"/>
      <c r="GW654" s="19"/>
      <c r="GX654" s="19"/>
      <c r="GY654" s="19"/>
      <c r="GZ654" s="19"/>
      <c r="HA654" s="19"/>
      <c r="HB654" s="19"/>
      <c r="HC654" s="19"/>
      <c r="HD654" s="19"/>
      <c r="HE654" s="19"/>
      <c r="HF654" s="19"/>
      <c r="HG654" s="19"/>
      <c r="HH654" s="19"/>
      <c r="HI654" s="19"/>
      <c r="HJ654" s="19"/>
      <c r="HK654" s="19"/>
      <c r="HL654" s="19"/>
      <c r="HM654" s="19"/>
      <c r="HN654" s="19"/>
      <c r="HO654" s="19"/>
      <c r="HP654" s="19"/>
      <c r="HQ654" s="19"/>
      <c r="HR654" s="19"/>
      <c r="HS654" s="19"/>
      <c r="HT654" s="19"/>
      <c r="HU654" s="19"/>
      <c r="HV654" s="19"/>
      <c r="HW654" s="19"/>
      <c r="HX654" s="19"/>
      <c r="HY654" s="19"/>
      <c r="HZ654" s="19"/>
      <c r="IA654" s="19"/>
      <c r="IB654" s="19"/>
      <c r="IC654" s="19"/>
      <c r="ID654" s="19"/>
      <c r="IE654" s="19"/>
      <c r="IF654" s="19"/>
      <c r="IG654" s="19"/>
      <c r="IH654" s="19"/>
      <c r="II654" s="19"/>
      <c r="IJ654" s="19"/>
      <c r="IK654" s="19"/>
      <c r="IL654" s="19"/>
      <c r="IM654" s="19"/>
      <c r="IN654" s="19"/>
      <c r="IO654" s="19"/>
      <c r="IP654" s="19"/>
      <c r="IQ654" s="19"/>
      <c r="IR654" s="19"/>
      <c r="IS654" s="19"/>
      <c r="IT654" s="19"/>
      <c r="IU654" s="19"/>
      <c r="IV654" s="19"/>
    </row>
    <row r="655" spans="1:256" s="28" customFormat="1" ht="16.5">
      <c r="A655" s="27"/>
      <c r="B655" s="11"/>
      <c r="C655" s="29"/>
      <c r="D655" s="29"/>
      <c r="E655" s="29"/>
      <c r="F655" s="29"/>
      <c r="I655" s="19"/>
      <c r="J655" s="19"/>
      <c r="K655" s="19"/>
      <c r="L655" s="19"/>
      <c r="M655" s="19"/>
      <c r="N655" s="19"/>
      <c r="O655" s="19"/>
      <c r="P655" s="19"/>
      <c r="Q655" s="19"/>
      <c r="R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c r="DK655" s="19"/>
      <c r="DL655" s="19"/>
      <c r="DM655" s="19"/>
      <c r="DN655" s="19"/>
      <c r="DO655" s="19"/>
      <c r="DP655" s="19"/>
      <c r="DQ655" s="19"/>
      <c r="DR655" s="19"/>
      <c r="DS655" s="19"/>
      <c r="DT655" s="19"/>
      <c r="DU655" s="19"/>
      <c r="DV655" s="19"/>
      <c r="DW655" s="19"/>
      <c r="DX655" s="19"/>
      <c r="DY655" s="19"/>
      <c r="DZ655" s="19"/>
      <c r="EA655" s="19"/>
      <c r="EB655" s="19"/>
      <c r="EC655" s="19"/>
      <c r="ED655" s="19"/>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c r="GN655" s="19"/>
      <c r="GO655" s="19"/>
      <c r="GP655" s="19"/>
      <c r="GQ655" s="19"/>
      <c r="GR655" s="19"/>
      <c r="GS655" s="19"/>
      <c r="GT655" s="19"/>
      <c r="GU655" s="19"/>
      <c r="GV655" s="19"/>
      <c r="GW655" s="19"/>
      <c r="GX655" s="19"/>
      <c r="GY655" s="19"/>
      <c r="GZ655" s="19"/>
      <c r="HA655" s="19"/>
      <c r="HB655" s="19"/>
      <c r="HC655" s="19"/>
      <c r="HD655" s="19"/>
      <c r="HE655" s="19"/>
      <c r="HF655" s="19"/>
      <c r="HG655" s="19"/>
      <c r="HH655" s="19"/>
      <c r="HI655" s="19"/>
      <c r="HJ655" s="19"/>
      <c r="HK655" s="19"/>
      <c r="HL655" s="19"/>
      <c r="HM655" s="19"/>
      <c r="HN655" s="19"/>
      <c r="HO655" s="19"/>
      <c r="HP655" s="19"/>
      <c r="HQ655" s="19"/>
      <c r="HR655" s="19"/>
      <c r="HS655" s="19"/>
      <c r="HT655" s="19"/>
      <c r="HU655" s="19"/>
      <c r="HV655" s="19"/>
      <c r="HW655" s="19"/>
      <c r="HX655" s="19"/>
      <c r="HY655" s="19"/>
      <c r="HZ655" s="19"/>
      <c r="IA655" s="19"/>
      <c r="IB655" s="19"/>
      <c r="IC655" s="19"/>
      <c r="ID655" s="19"/>
      <c r="IE655" s="19"/>
      <c r="IF655" s="19"/>
      <c r="IG655" s="19"/>
      <c r="IH655" s="19"/>
      <c r="II655" s="19"/>
      <c r="IJ655" s="19"/>
      <c r="IK655" s="19"/>
      <c r="IL655" s="19"/>
      <c r="IM655" s="19"/>
      <c r="IN655" s="19"/>
      <c r="IO655" s="19"/>
      <c r="IP655" s="19"/>
      <c r="IQ655" s="19"/>
      <c r="IR655" s="19"/>
      <c r="IS655" s="19"/>
      <c r="IT655" s="19"/>
      <c r="IU655" s="19"/>
      <c r="IV655" s="19"/>
    </row>
    <row r="656" spans="1:256" s="28" customFormat="1" ht="16.5">
      <c r="A656" s="27"/>
      <c r="B656" s="11"/>
      <c r="C656" s="29"/>
      <c r="D656" s="29"/>
      <c r="E656" s="29"/>
      <c r="F656" s="29"/>
      <c r="I656" s="19"/>
      <c r="J656" s="19"/>
      <c r="K656" s="19"/>
      <c r="L656" s="19"/>
      <c r="M656" s="19"/>
      <c r="N656" s="19"/>
      <c r="O656" s="19"/>
      <c r="P656" s="19"/>
      <c r="Q656" s="19"/>
      <c r="R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c r="DK656" s="19"/>
      <c r="DL656" s="19"/>
      <c r="DM656" s="19"/>
      <c r="DN656" s="19"/>
      <c r="DO656" s="19"/>
      <c r="DP656" s="19"/>
      <c r="DQ656" s="19"/>
      <c r="DR656" s="19"/>
      <c r="DS656" s="19"/>
      <c r="DT656" s="19"/>
      <c r="DU656" s="19"/>
      <c r="DV656" s="19"/>
      <c r="DW656" s="19"/>
      <c r="DX656" s="19"/>
      <c r="DY656" s="19"/>
      <c r="DZ656" s="19"/>
      <c r="EA656" s="19"/>
      <c r="EB656" s="19"/>
      <c r="EC656" s="19"/>
      <c r="ED656" s="19"/>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c r="GN656" s="19"/>
      <c r="GO656" s="19"/>
      <c r="GP656" s="19"/>
      <c r="GQ656" s="19"/>
      <c r="GR656" s="19"/>
      <c r="GS656" s="19"/>
      <c r="GT656" s="19"/>
      <c r="GU656" s="19"/>
      <c r="GV656" s="19"/>
      <c r="GW656" s="19"/>
      <c r="GX656" s="19"/>
      <c r="GY656" s="19"/>
      <c r="GZ656" s="19"/>
      <c r="HA656" s="19"/>
      <c r="HB656" s="19"/>
      <c r="HC656" s="19"/>
      <c r="HD656" s="19"/>
      <c r="HE656" s="19"/>
      <c r="HF656" s="19"/>
      <c r="HG656" s="19"/>
      <c r="HH656" s="19"/>
      <c r="HI656" s="19"/>
      <c r="HJ656" s="19"/>
      <c r="HK656" s="19"/>
      <c r="HL656" s="19"/>
      <c r="HM656" s="19"/>
      <c r="HN656" s="19"/>
      <c r="HO656" s="19"/>
      <c r="HP656" s="19"/>
      <c r="HQ656" s="19"/>
      <c r="HR656" s="19"/>
      <c r="HS656" s="19"/>
      <c r="HT656" s="19"/>
      <c r="HU656" s="19"/>
      <c r="HV656" s="19"/>
      <c r="HW656" s="19"/>
      <c r="HX656" s="19"/>
      <c r="HY656" s="19"/>
      <c r="HZ656" s="19"/>
      <c r="IA656" s="19"/>
      <c r="IB656" s="19"/>
      <c r="IC656" s="19"/>
      <c r="ID656" s="19"/>
      <c r="IE656" s="19"/>
      <c r="IF656" s="19"/>
      <c r="IG656" s="19"/>
      <c r="IH656" s="19"/>
      <c r="II656" s="19"/>
      <c r="IJ656" s="19"/>
      <c r="IK656" s="19"/>
      <c r="IL656" s="19"/>
      <c r="IM656" s="19"/>
      <c r="IN656" s="19"/>
      <c r="IO656" s="19"/>
      <c r="IP656" s="19"/>
      <c r="IQ656" s="19"/>
      <c r="IR656" s="19"/>
      <c r="IS656" s="19"/>
      <c r="IT656" s="19"/>
      <c r="IU656" s="19"/>
      <c r="IV656" s="19"/>
    </row>
    <row r="657" spans="1:256" s="28" customFormat="1" ht="16.5">
      <c r="A657" s="27"/>
      <c r="B657" s="11"/>
      <c r="C657" s="29"/>
      <c r="D657" s="29"/>
      <c r="E657" s="29"/>
      <c r="F657" s="29"/>
      <c r="I657" s="19"/>
      <c r="J657" s="19"/>
      <c r="K657" s="19"/>
      <c r="L657" s="19"/>
      <c r="M657" s="19"/>
      <c r="N657" s="19"/>
      <c r="O657" s="19"/>
      <c r="P657" s="19"/>
      <c r="Q657" s="19"/>
      <c r="R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c r="DK657" s="19"/>
      <c r="DL657" s="19"/>
      <c r="DM657" s="19"/>
      <c r="DN657" s="19"/>
      <c r="DO657" s="19"/>
      <c r="DP657" s="19"/>
      <c r="DQ657" s="19"/>
      <c r="DR657" s="19"/>
      <c r="DS657" s="19"/>
      <c r="DT657" s="19"/>
      <c r="DU657" s="19"/>
      <c r="DV657" s="19"/>
      <c r="DW657" s="19"/>
      <c r="DX657" s="19"/>
      <c r="DY657" s="19"/>
      <c r="DZ657" s="19"/>
      <c r="EA657" s="19"/>
      <c r="EB657" s="19"/>
      <c r="EC657" s="19"/>
      <c r="ED657" s="19"/>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c r="GN657" s="19"/>
      <c r="GO657" s="19"/>
      <c r="GP657" s="19"/>
      <c r="GQ657" s="19"/>
      <c r="GR657" s="19"/>
      <c r="GS657" s="19"/>
      <c r="GT657" s="19"/>
      <c r="GU657" s="19"/>
      <c r="GV657" s="19"/>
      <c r="GW657" s="19"/>
      <c r="GX657" s="19"/>
      <c r="GY657" s="19"/>
      <c r="GZ657" s="19"/>
      <c r="HA657" s="19"/>
      <c r="HB657" s="19"/>
      <c r="HC657" s="19"/>
      <c r="HD657" s="19"/>
      <c r="HE657" s="19"/>
      <c r="HF657" s="19"/>
      <c r="HG657" s="19"/>
      <c r="HH657" s="19"/>
      <c r="HI657" s="19"/>
      <c r="HJ657" s="19"/>
      <c r="HK657" s="19"/>
      <c r="HL657" s="19"/>
      <c r="HM657" s="19"/>
      <c r="HN657" s="19"/>
      <c r="HO657" s="19"/>
      <c r="HP657" s="19"/>
      <c r="HQ657" s="19"/>
      <c r="HR657" s="19"/>
      <c r="HS657" s="19"/>
      <c r="HT657" s="19"/>
      <c r="HU657" s="19"/>
      <c r="HV657" s="19"/>
      <c r="HW657" s="19"/>
      <c r="HX657" s="19"/>
      <c r="HY657" s="19"/>
      <c r="HZ657" s="19"/>
      <c r="IA657" s="19"/>
      <c r="IB657" s="19"/>
      <c r="IC657" s="19"/>
      <c r="ID657" s="19"/>
      <c r="IE657" s="19"/>
      <c r="IF657" s="19"/>
      <c r="IG657" s="19"/>
      <c r="IH657" s="19"/>
      <c r="II657" s="19"/>
      <c r="IJ657" s="19"/>
      <c r="IK657" s="19"/>
      <c r="IL657" s="19"/>
      <c r="IM657" s="19"/>
      <c r="IN657" s="19"/>
      <c r="IO657" s="19"/>
      <c r="IP657" s="19"/>
      <c r="IQ657" s="19"/>
      <c r="IR657" s="19"/>
      <c r="IS657" s="19"/>
      <c r="IT657" s="19"/>
      <c r="IU657" s="19"/>
      <c r="IV657" s="19"/>
    </row>
    <row r="658" spans="1:256" s="28" customFormat="1" ht="16.5">
      <c r="A658" s="27"/>
      <c r="B658" s="11"/>
      <c r="C658" s="29"/>
      <c r="D658" s="29"/>
      <c r="E658" s="29"/>
      <c r="F658" s="29"/>
      <c r="I658" s="19"/>
      <c r="J658" s="19"/>
      <c r="K658" s="19"/>
      <c r="L658" s="19"/>
      <c r="M658" s="19"/>
      <c r="N658" s="19"/>
      <c r="O658" s="19"/>
      <c r="P658" s="19"/>
      <c r="Q658" s="19"/>
      <c r="R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c r="DK658" s="19"/>
      <c r="DL658" s="19"/>
      <c r="DM658" s="19"/>
      <c r="DN658" s="19"/>
      <c r="DO658" s="19"/>
      <c r="DP658" s="19"/>
      <c r="DQ658" s="19"/>
      <c r="DR658" s="19"/>
      <c r="DS658" s="19"/>
      <c r="DT658" s="19"/>
      <c r="DU658" s="19"/>
      <c r="DV658" s="19"/>
      <c r="DW658" s="19"/>
      <c r="DX658" s="19"/>
      <c r="DY658" s="19"/>
      <c r="DZ658" s="19"/>
      <c r="EA658" s="19"/>
      <c r="EB658" s="19"/>
      <c r="EC658" s="19"/>
      <c r="ED658" s="19"/>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c r="GN658" s="19"/>
      <c r="GO658" s="19"/>
      <c r="GP658" s="19"/>
      <c r="GQ658" s="19"/>
      <c r="GR658" s="19"/>
      <c r="GS658" s="19"/>
      <c r="GT658" s="19"/>
      <c r="GU658" s="19"/>
      <c r="GV658" s="19"/>
      <c r="GW658" s="19"/>
      <c r="GX658" s="19"/>
      <c r="GY658" s="19"/>
      <c r="GZ658" s="19"/>
      <c r="HA658" s="19"/>
      <c r="HB658" s="19"/>
      <c r="HC658" s="19"/>
      <c r="HD658" s="19"/>
      <c r="HE658" s="19"/>
      <c r="HF658" s="19"/>
      <c r="HG658" s="19"/>
      <c r="HH658" s="19"/>
      <c r="HI658" s="19"/>
      <c r="HJ658" s="19"/>
      <c r="HK658" s="19"/>
      <c r="HL658" s="19"/>
      <c r="HM658" s="19"/>
      <c r="HN658" s="19"/>
      <c r="HO658" s="19"/>
      <c r="HP658" s="19"/>
      <c r="HQ658" s="19"/>
      <c r="HR658" s="19"/>
      <c r="HS658" s="19"/>
      <c r="HT658" s="19"/>
      <c r="HU658" s="19"/>
      <c r="HV658" s="19"/>
      <c r="HW658" s="19"/>
      <c r="HX658" s="19"/>
      <c r="HY658" s="19"/>
      <c r="HZ658" s="19"/>
      <c r="IA658" s="19"/>
      <c r="IB658" s="19"/>
      <c r="IC658" s="19"/>
      <c r="ID658" s="19"/>
      <c r="IE658" s="19"/>
      <c r="IF658" s="19"/>
      <c r="IG658" s="19"/>
      <c r="IH658" s="19"/>
      <c r="II658" s="19"/>
      <c r="IJ658" s="19"/>
      <c r="IK658" s="19"/>
      <c r="IL658" s="19"/>
      <c r="IM658" s="19"/>
      <c r="IN658" s="19"/>
      <c r="IO658" s="19"/>
      <c r="IP658" s="19"/>
      <c r="IQ658" s="19"/>
      <c r="IR658" s="19"/>
      <c r="IS658" s="19"/>
      <c r="IT658" s="19"/>
      <c r="IU658" s="19"/>
      <c r="IV658" s="19"/>
    </row>
    <row r="659" spans="1:256" s="28" customFormat="1" ht="16.5">
      <c r="A659" s="27"/>
      <c r="B659" s="11"/>
      <c r="C659" s="29"/>
      <c r="D659" s="29"/>
      <c r="E659" s="29"/>
      <c r="F659" s="29"/>
      <c r="I659" s="19"/>
      <c r="J659" s="19"/>
      <c r="K659" s="19"/>
      <c r="L659" s="19"/>
      <c r="M659" s="19"/>
      <c r="N659" s="19"/>
      <c r="O659" s="19"/>
      <c r="P659" s="19"/>
      <c r="Q659" s="19"/>
      <c r="R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c r="DK659" s="19"/>
      <c r="DL659" s="19"/>
      <c r="DM659" s="19"/>
      <c r="DN659" s="19"/>
      <c r="DO659" s="19"/>
      <c r="DP659" s="19"/>
      <c r="DQ659" s="19"/>
      <c r="DR659" s="19"/>
      <c r="DS659" s="19"/>
      <c r="DT659" s="19"/>
      <c r="DU659" s="19"/>
      <c r="DV659" s="19"/>
      <c r="DW659" s="19"/>
      <c r="DX659" s="19"/>
      <c r="DY659" s="19"/>
      <c r="DZ659" s="19"/>
      <c r="EA659" s="19"/>
      <c r="EB659" s="19"/>
      <c r="EC659" s="19"/>
      <c r="ED659" s="19"/>
      <c r="EE659" s="19"/>
      <c r="EF659" s="19"/>
      <c r="EG659" s="19"/>
      <c r="EH659" s="19"/>
      <c r="EI659" s="19"/>
      <c r="EJ659" s="19"/>
      <c r="EK659" s="19"/>
      <c r="EL659" s="19"/>
      <c r="EM659" s="19"/>
      <c r="EN659" s="19"/>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c r="GN659" s="19"/>
      <c r="GO659" s="19"/>
      <c r="GP659" s="19"/>
      <c r="GQ659" s="19"/>
      <c r="GR659" s="19"/>
      <c r="GS659" s="19"/>
      <c r="GT659" s="19"/>
      <c r="GU659" s="19"/>
      <c r="GV659" s="19"/>
      <c r="GW659" s="19"/>
      <c r="GX659" s="19"/>
      <c r="GY659" s="19"/>
      <c r="GZ659" s="19"/>
      <c r="HA659" s="19"/>
      <c r="HB659" s="19"/>
      <c r="HC659" s="19"/>
      <c r="HD659" s="19"/>
      <c r="HE659" s="19"/>
      <c r="HF659" s="19"/>
      <c r="HG659" s="19"/>
      <c r="HH659" s="19"/>
      <c r="HI659" s="19"/>
      <c r="HJ659" s="19"/>
      <c r="HK659" s="19"/>
      <c r="HL659" s="19"/>
      <c r="HM659" s="19"/>
      <c r="HN659" s="19"/>
      <c r="HO659" s="19"/>
      <c r="HP659" s="19"/>
      <c r="HQ659" s="19"/>
      <c r="HR659" s="19"/>
      <c r="HS659" s="19"/>
      <c r="HT659" s="19"/>
      <c r="HU659" s="19"/>
      <c r="HV659" s="19"/>
      <c r="HW659" s="19"/>
      <c r="HX659" s="19"/>
      <c r="HY659" s="19"/>
      <c r="HZ659" s="19"/>
      <c r="IA659" s="19"/>
      <c r="IB659" s="19"/>
      <c r="IC659" s="19"/>
      <c r="ID659" s="19"/>
      <c r="IE659" s="19"/>
      <c r="IF659" s="19"/>
      <c r="IG659" s="19"/>
      <c r="IH659" s="19"/>
      <c r="II659" s="19"/>
      <c r="IJ659" s="19"/>
      <c r="IK659" s="19"/>
      <c r="IL659" s="19"/>
      <c r="IM659" s="19"/>
      <c r="IN659" s="19"/>
      <c r="IO659" s="19"/>
      <c r="IP659" s="19"/>
      <c r="IQ659" s="19"/>
      <c r="IR659" s="19"/>
      <c r="IS659" s="19"/>
      <c r="IT659" s="19"/>
      <c r="IU659" s="19"/>
      <c r="IV659" s="19"/>
    </row>
    <row r="660" spans="1:256" s="28" customFormat="1" ht="16.5">
      <c r="A660" s="27"/>
      <c r="B660" s="11"/>
      <c r="C660" s="29"/>
      <c r="D660" s="29"/>
      <c r="E660" s="29"/>
      <c r="F660" s="29"/>
      <c r="I660" s="19"/>
      <c r="J660" s="19"/>
      <c r="K660" s="19"/>
      <c r="L660" s="19"/>
      <c r="M660" s="19"/>
      <c r="N660" s="19"/>
      <c r="O660" s="19"/>
      <c r="P660" s="19"/>
      <c r="Q660" s="19"/>
      <c r="R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c r="DK660" s="19"/>
      <c r="DL660" s="19"/>
      <c r="DM660" s="19"/>
      <c r="DN660" s="19"/>
      <c r="DO660" s="19"/>
      <c r="DP660" s="19"/>
      <c r="DQ660" s="19"/>
      <c r="DR660" s="19"/>
      <c r="DS660" s="19"/>
      <c r="DT660" s="19"/>
      <c r="DU660" s="19"/>
      <c r="DV660" s="19"/>
      <c r="DW660" s="19"/>
      <c r="DX660" s="19"/>
      <c r="DY660" s="19"/>
      <c r="DZ660" s="19"/>
      <c r="EA660" s="19"/>
      <c r="EB660" s="19"/>
      <c r="EC660" s="19"/>
      <c r="ED660" s="19"/>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c r="GN660" s="19"/>
      <c r="GO660" s="19"/>
      <c r="GP660" s="19"/>
      <c r="GQ660" s="19"/>
      <c r="GR660" s="19"/>
      <c r="GS660" s="19"/>
      <c r="GT660" s="19"/>
      <c r="GU660" s="19"/>
      <c r="GV660" s="19"/>
      <c r="GW660" s="19"/>
      <c r="GX660" s="19"/>
      <c r="GY660" s="19"/>
      <c r="GZ660" s="19"/>
      <c r="HA660" s="19"/>
      <c r="HB660" s="19"/>
      <c r="HC660" s="19"/>
      <c r="HD660" s="19"/>
      <c r="HE660" s="19"/>
      <c r="HF660" s="19"/>
      <c r="HG660" s="19"/>
      <c r="HH660" s="19"/>
      <c r="HI660" s="19"/>
      <c r="HJ660" s="19"/>
      <c r="HK660" s="19"/>
      <c r="HL660" s="19"/>
      <c r="HM660" s="19"/>
      <c r="HN660" s="19"/>
      <c r="HO660" s="19"/>
      <c r="HP660" s="19"/>
      <c r="HQ660" s="19"/>
      <c r="HR660" s="19"/>
      <c r="HS660" s="19"/>
      <c r="HT660" s="19"/>
      <c r="HU660" s="19"/>
      <c r="HV660" s="19"/>
      <c r="HW660" s="19"/>
      <c r="HX660" s="19"/>
      <c r="HY660" s="19"/>
      <c r="HZ660" s="19"/>
      <c r="IA660" s="19"/>
      <c r="IB660" s="19"/>
      <c r="IC660" s="19"/>
      <c r="ID660" s="19"/>
      <c r="IE660" s="19"/>
      <c r="IF660" s="19"/>
      <c r="IG660" s="19"/>
      <c r="IH660" s="19"/>
      <c r="II660" s="19"/>
      <c r="IJ660" s="19"/>
      <c r="IK660" s="19"/>
      <c r="IL660" s="19"/>
      <c r="IM660" s="19"/>
      <c r="IN660" s="19"/>
      <c r="IO660" s="19"/>
      <c r="IP660" s="19"/>
      <c r="IQ660" s="19"/>
      <c r="IR660" s="19"/>
      <c r="IS660" s="19"/>
      <c r="IT660" s="19"/>
      <c r="IU660" s="19"/>
      <c r="IV660" s="19"/>
    </row>
    <row r="661" spans="1:256" s="28" customFormat="1" ht="16.5">
      <c r="A661" s="27"/>
      <c r="B661" s="11"/>
      <c r="C661" s="29"/>
      <c r="D661" s="29"/>
      <c r="E661" s="29"/>
      <c r="F661" s="29"/>
      <c r="I661" s="19"/>
      <c r="J661" s="19"/>
      <c r="K661" s="19"/>
      <c r="L661" s="19"/>
      <c r="M661" s="19"/>
      <c r="N661" s="19"/>
      <c r="O661" s="19"/>
      <c r="P661" s="19"/>
      <c r="Q661" s="19"/>
      <c r="R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c r="DK661" s="19"/>
      <c r="DL661" s="19"/>
      <c r="DM661" s="19"/>
      <c r="DN661" s="19"/>
      <c r="DO661" s="19"/>
      <c r="DP661" s="19"/>
      <c r="DQ661" s="19"/>
      <c r="DR661" s="19"/>
      <c r="DS661" s="19"/>
      <c r="DT661" s="19"/>
      <c r="DU661" s="19"/>
      <c r="DV661" s="19"/>
      <c r="DW661" s="19"/>
      <c r="DX661" s="19"/>
      <c r="DY661" s="19"/>
      <c r="DZ661" s="19"/>
      <c r="EA661" s="19"/>
      <c r="EB661" s="19"/>
      <c r="EC661" s="19"/>
      <c r="ED661" s="19"/>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c r="GN661" s="19"/>
      <c r="GO661" s="19"/>
      <c r="GP661" s="19"/>
      <c r="GQ661" s="19"/>
      <c r="GR661" s="19"/>
      <c r="GS661" s="19"/>
      <c r="GT661" s="19"/>
      <c r="GU661" s="19"/>
      <c r="GV661" s="19"/>
      <c r="GW661" s="19"/>
      <c r="GX661" s="19"/>
      <c r="GY661" s="19"/>
      <c r="GZ661" s="19"/>
      <c r="HA661" s="19"/>
      <c r="HB661" s="19"/>
      <c r="HC661" s="19"/>
      <c r="HD661" s="19"/>
      <c r="HE661" s="19"/>
      <c r="HF661" s="19"/>
      <c r="HG661" s="19"/>
      <c r="HH661" s="19"/>
      <c r="HI661" s="19"/>
      <c r="HJ661" s="19"/>
      <c r="HK661" s="19"/>
      <c r="HL661" s="19"/>
      <c r="HM661" s="19"/>
      <c r="HN661" s="19"/>
      <c r="HO661" s="19"/>
      <c r="HP661" s="19"/>
      <c r="HQ661" s="19"/>
      <c r="HR661" s="19"/>
      <c r="HS661" s="19"/>
      <c r="HT661" s="19"/>
      <c r="HU661" s="19"/>
      <c r="HV661" s="19"/>
      <c r="HW661" s="19"/>
      <c r="HX661" s="19"/>
      <c r="HY661" s="19"/>
      <c r="HZ661" s="19"/>
      <c r="IA661" s="19"/>
      <c r="IB661" s="19"/>
      <c r="IC661" s="19"/>
      <c r="ID661" s="19"/>
      <c r="IE661" s="19"/>
      <c r="IF661" s="19"/>
      <c r="IG661" s="19"/>
      <c r="IH661" s="19"/>
      <c r="II661" s="19"/>
      <c r="IJ661" s="19"/>
      <c r="IK661" s="19"/>
      <c r="IL661" s="19"/>
      <c r="IM661" s="19"/>
      <c r="IN661" s="19"/>
      <c r="IO661" s="19"/>
      <c r="IP661" s="19"/>
      <c r="IQ661" s="19"/>
      <c r="IR661" s="19"/>
      <c r="IS661" s="19"/>
      <c r="IT661" s="19"/>
      <c r="IU661" s="19"/>
      <c r="IV661" s="19"/>
    </row>
    <row r="662" spans="1:256" s="28" customFormat="1" ht="16.5">
      <c r="A662" s="27"/>
      <c r="B662" s="11"/>
      <c r="C662" s="29"/>
      <c r="D662" s="29"/>
      <c r="E662" s="29"/>
      <c r="F662" s="29"/>
      <c r="I662" s="19"/>
      <c r="J662" s="19"/>
      <c r="K662" s="19"/>
      <c r="L662" s="19"/>
      <c r="M662" s="19"/>
      <c r="N662" s="19"/>
      <c r="O662" s="19"/>
      <c r="P662" s="19"/>
      <c r="Q662" s="19"/>
      <c r="R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c r="DK662" s="19"/>
      <c r="DL662" s="19"/>
      <c r="DM662" s="19"/>
      <c r="DN662" s="19"/>
      <c r="DO662" s="19"/>
      <c r="DP662" s="19"/>
      <c r="DQ662" s="19"/>
      <c r="DR662" s="19"/>
      <c r="DS662" s="19"/>
      <c r="DT662" s="19"/>
      <c r="DU662" s="19"/>
      <c r="DV662" s="19"/>
      <c r="DW662" s="19"/>
      <c r="DX662" s="19"/>
      <c r="DY662" s="19"/>
      <c r="DZ662" s="19"/>
      <c r="EA662" s="19"/>
      <c r="EB662" s="19"/>
      <c r="EC662" s="19"/>
      <c r="ED662" s="19"/>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c r="GN662" s="19"/>
      <c r="GO662" s="19"/>
      <c r="GP662" s="19"/>
      <c r="GQ662" s="19"/>
      <c r="GR662" s="19"/>
      <c r="GS662" s="19"/>
      <c r="GT662" s="19"/>
      <c r="GU662" s="19"/>
      <c r="GV662" s="19"/>
      <c r="GW662" s="19"/>
      <c r="GX662" s="19"/>
      <c r="GY662" s="19"/>
      <c r="GZ662" s="19"/>
      <c r="HA662" s="19"/>
      <c r="HB662" s="19"/>
      <c r="HC662" s="19"/>
      <c r="HD662" s="19"/>
      <c r="HE662" s="19"/>
      <c r="HF662" s="19"/>
      <c r="HG662" s="19"/>
      <c r="HH662" s="19"/>
      <c r="HI662" s="19"/>
      <c r="HJ662" s="19"/>
      <c r="HK662" s="19"/>
      <c r="HL662" s="19"/>
      <c r="HM662" s="19"/>
      <c r="HN662" s="19"/>
      <c r="HO662" s="19"/>
      <c r="HP662" s="19"/>
      <c r="HQ662" s="19"/>
      <c r="HR662" s="19"/>
      <c r="HS662" s="19"/>
      <c r="HT662" s="19"/>
      <c r="HU662" s="19"/>
      <c r="HV662" s="19"/>
      <c r="HW662" s="19"/>
      <c r="HX662" s="19"/>
      <c r="HY662" s="19"/>
      <c r="HZ662" s="19"/>
      <c r="IA662" s="19"/>
      <c r="IB662" s="19"/>
      <c r="IC662" s="19"/>
      <c r="ID662" s="19"/>
      <c r="IE662" s="19"/>
      <c r="IF662" s="19"/>
      <c r="IG662" s="19"/>
      <c r="IH662" s="19"/>
      <c r="II662" s="19"/>
      <c r="IJ662" s="19"/>
      <c r="IK662" s="19"/>
      <c r="IL662" s="19"/>
      <c r="IM662" s="19"/>
      <c r="IN662" s="19"/>
      <c r="IO662" s="19"/>
      <c r="IP662" s="19"/>
      <c r="IQ662" s="19"/>
      <c r="IR662" s="19"/>
      <c r="IS662" s="19"/>
      <c r="IT662" s="19"/>
      <c r="IU662" s="19"/>
      <c r="IV662" s="19"/>
    </row>
    <row r="663" spans="1:256" s="28" customFormat="1" ht="16.5">
      <c r="A663" s="27"/>
      <c r="B663" s="11"/>
      <c r="C663" s="29"/>
      <c r="D663" s="29"/>
      <c r="E663" s="29"/>
      <c r="F663" s="29"/>
      <c r="I663" s="19"/>
      <c r="J663" s="19"/>
      <c r="K663" s="19"/>
      <c r="L663" s="19"/>
      <c r="M663" s="19"/>
      <c r="N663" s="19"/>
      <c r="O663" s="19"/>
      <c r="P663" s="19"/>
      <c r="Q663" s="19"/>
      <c r="R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c r="DK663" s="19"/>
      <c r="DL663" s="19"/>
      <c r="DM663" s="19"/>
      <c r="DN663" s="19"/>
      <c r="DO663" s="19"/>
      <c r="DP663" s="19"/>
      <c r="DQ663" s="19"/>
      <c r="DR663" s="19"/>
      <c r="DS663" s="19"/>
      <c r="DT663" s="19"/>
      <c r="DU663" s="19"/>
      <c r="DV663" s="19"/>
      <c r="DW663" s="19"/>
      <c r="DX663" s="19"/>
      <c r="DY663" s="19"/>
      <c r="DZ663" s="19"/>
      <c r="EA663" s="19"/>
      <c r="EB663" s="19"/>
      <c r="EC663" s="19"/>
      <c r="ED663" s="19"/>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c r="GN663" s="19"/>
      <c r="GO663" s="19"/>
      <c r="GP663" s="19"/>
      <c r="GQ663" s="19"/>
      <c r="GR663" s="19"/>
      <c r="GS663" s="19"/>
      <c r="GT663" s="19"/>
      <c r="GU663" s="19"/>
      <c r="GV663" s="19"/>
      <c r="GW663" s="19"/>
      <c r="GX663" s="19"/>
      <c r="GY663" s="19"/>
      <c r="GZ663" s="19"/>
      <c r="HA663" s="19"/>
      <c r="HB663" s="19"/>
      <c r="HC663" s="19"/>
      <c r="HD663" s="19"/>
      <c r="HE663" s="19"/>
      <c r="HF663" s="19"/>
      <c r="HG663" s="19"/>
      <c r="HH663" s="19"/>
      <c r="HI663" s="19"/>
      <c r="HJ663" s="19"/>
      <c r="HK663" s="19"/>
      <c r="HL663" s="19"/>
      <c r="HM663" s="19"/>
      <c r="HN663" s="19"/>
      <c r="HO663" s="19"/>
      <c r="HP663" s="19"/>
      <c r="HQ663" s="19"/>
      <c r="HR663" s="19"/>
      <c r="HS663" s="19"/>
      <c r="HT663" s="19"/>
      <c r="HU663" s="19"/>
      <c r="HV663" s="19"/>
      <c r="HW663" s="19"/>
      <c r="HX663" s="19"/>
      <c r="HY663" s="19"/>
      <c r="HZ663" s="19"/>
      <c r="IA663" s="19"/>
      <c r="IB663" s="19"/>
      <c r="IC663" s="19"/>
      <c r="ID663" s="19"/>
      <c r="IE663" s="19"/>
      <c r="IF663" s="19"/>
      <c r="IG663" s="19"/>
      <c r="IH663" s="19"/>
      <c r="II663" s="19"/>
      <c r="IJ663" s="19"/>
      <c r="IK663" s="19"/>
      <c r="IL663" s="19"/>
      <c r="IM663" s="19"/>
      <c r="IN663" s="19"/>
      <c r="IO663" s="19"/>
      <c r="IP663" s="19"/>
      <c r="IQ663" s="19"/>
      <c r="IR663" s="19"/>
      <c r="IS663" s="19"/>
      <c r="IT663" s="19"/>
      <c r="IU663" s="19"/>
      <c r="IV663" s="19"/>
    </row>
    <row r="664" spans="1:256" s="28" customFormat="1" ht="16.5">
      <c r="A664" s="27"/>
      <c r="B664" s="11"/>
      <c r="C664" s="29"/>
      <c r="D664" s="29"/>
      <c r="E664" s="29"/>
      <c r="F664" s="29"/>
      <c r="I664" s="19"/>
      <c r="J664" s="19"/>
      <c r="K664" s="19"/>
      <c r="L664" s="19"/>
      <c r="M664" s="19"/>
      <c r="N664" s="19"/>
      <c r="O664" s="19"/>
      <c r="P664" s="19"/>
      <c r="Q664" s="19"/>
      <c r="R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c r="DK664" s="19"/>
      <c r="DL664" s="19"/>
      <c r="DM664" s="19"/>
      <c r="DN664" s="19"/>
      <c r="DO664" s="19"/>
      <c r="DP664" s="19"/>
      <c r="DQ664" s="19"/>
      <c r="DR664" s="19"/>
      <c r="DS664" s="19"/>
      <c r="DT664" s="19"/>
      <c r="DU664" s="19"/>
      <c r="DV664" s="19"/>
      <c r="DW664" s="19"/>
      <c r="DX664" s="19"/>
      <c r="DY664" s="19"/>
      <c r="DZ664" s="19"/>
      <c r="EA664" s="19"/>
      <c r="EB664" s="19"/>
      <c r="EC664" s="19"/>
      <c r="ED664" s="19"/>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c r="GN664" s="19"/>
      <c r="GO664" s="19"/>
      <c r="GP664" s="19"/>
      <c r="GQ664" s="19"/>
      <c r="GR664" s="19"/>
      <c r="GS664" s="19"/>
      <c r="GT664" s="19"/>
      <c r="GU664" s="19"/>
      <c r="GV664" s="19"/>
      <c r="GW664" s="19"/>
      <c r="GX664" s="19"/>
      <c r="GY664" s="19"/>
      <c r="GZ664" s="19"/>
      <c r="HA664" s="19"/>
      <c r="HB664" s="19"/>
      <c r="HC664" s="19"/>
      <c r="HD664" s="19"/>
      <c r="HE664" s="19"/>
      <c r="HF664" s="19"/>
      <c r="HG664" s="19"/>
      <c r="HH664" s="19"/>
      <c r="HI664" s="19"/>
      <c r="HJ664" s="19"/>
      <c r="HK664" s="19"/>
      <c r="HL664" s="19"/>
      <c r="HM664" s="19"/>
      <c r="HN664" s="19"/>
      <c r="HO664" s="19"/>
      <c r="HP664" s="19"/>
      <c r="HQ664" s="19"/>
      <c r="HR664" s="19"/>
      <c r="HS664" s="19"/>
      <c r="HT664" s="19"/>
      <c r="HU664" s="19"/>
      <c r="HV664" s="19"/>
      <c r="HW664" s="19"/>
      <c r="HX664" s="19"/>
      <c r="HY664" s="19"/>
      <c r="HZ664" s="19"/>
      <c r="IA664" s="19"/>
      <c r="IB664" s="19"/>
      <c r="IC664" s="19"/>
      <c r="ID664" s="19"/>
      <c r="IE664" s="19"/>
      <c r="IF664" s="19"/>
      <c r="IG664" s="19"/>
      <c r="IH664" s="19"/>
      <c r="II664" s="19"/>
      <c r="IJ664" s="19"/>
      <c r="IK664" s="19"/>
      <c r="IL664" s="19"/>
      <c r="IM664" s="19"/>
      <c r="IN664" s="19"/>
      <c r="IO664" s="19"/>
      <c r="IP664" s="19"/>
      <c r="IQ664" s="19"/>
      <c r="IR664" s="19"/>
      <c r="IS664" s="19"/>
      <c r="IT664" s="19"/>
      <c r="IU664" s="19"/>
      <c r="IV664" s="19"/>
    </row>
    <row r="665" spans="1:256" s="28" customFormat="1" ht="16.5">
      <c r="A665" s="27"/>
      <c r="B665" s="11"/>
      <c r="C665" s="29"/>
      <c r="D665" s="29"/>
      <c r="E665" s="29"/>
      <c r="F665" s="29"/>
      <c r="I665" s="19"/>
      <c r="J665" s="19"/>
      <c r="K665" s="19"/>
      <c r="L665" s="19"/>
      <c r="M665" s="19"/>
      <c r="N665" s="19"/>
      <c r="O665" s="19"/>
      <c r="P665" s="19"/>
      <c r="Q665" s="19"/>
      <c r="R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c r="DK665" s="19"/>
      <c r="DL665" s="19"/>
      <c r="DM665" s="19"/>
      <c r="DN665" s="19"/>
      <c r="DO665" s="19"/>
      <c r="DP665" s="19"/>
      <c r="DQ665" s="19"/>
      <c r="DR665" s="19"/>
      <c r="DS665" s="19"/>
      <c r="DT665" s="19"/>
      <c r="DU665" s="19"/>
      <c r="DV665" s="19"/>
      <c r="DW665" s="19"/>
      <c r="DX665" s="19"/>
      <c r="DY665" s="19"/>
      <c r="DZ665" s="19"/>
      <c r="EA665" s="19"/>
      <c r="EB665" s="19"/>
      <c r="EC665" s="19"/>
      <c r="ED665" s="19"/>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c r="GN665" s="19"/>
      <c r="GO665" s="19"/>
      <c r="GP665" s="19"/>
      <c r="GQ665" s="19"/>
      <c r="GR665" s="19"/>
      <c r="GS665" s="19"/>
      <c r="GT665" s="19"/>
      <c r="GU665" s="19"/>
      <c r="GV665" s="19"/>
      <c r="GW665" s="19"/>
      <c r="GX665" s="19"/>
      <c r="GY665" s="19"/>
      <c r="GZ665" s="19"/>
      <c r="HA665" s="19"/>
      <c r="HB665" s="19"/>
      <c r="HC665" s="19"/>
      <c r="HD665" s="19"/>
      <c r="HE665" s="19"/>
      <c r="HF665" s="19"/>
      <c r="HG665" s="19"/>
      <c r="HH665" s="19"/>
      <c r="HI665" s="19"/>
      <c r="HJ665" s="19"/>
      <c r="HK665" s="19"/>
      <c r="HL665" s="19"/>
      <c r="HM665" s="19"/>
      <c r="HN665" s="19"/>
      <c r="HO665" s="19"/>
      <c r="HP665" s="19"/>
      <c r="HQ665" s="19"/>
      <c r="HR665" s="19"/>
      <c r="HS665" s="19"/>
      <c r="HT665" s="19"/>
      <c r="HU665" s="19"/>
      <c r="HV665" s="19"/>
      <c r="HW665" s="19"/>
      <c r="HX665" s="19"/>
      <c r="HY665" s="19"/>
      <c r="HZ665" s="19"/>
      <c r="IA665" s="19"/>
      <c r="IB665" s="19"/>
      <c r="IC665" s="19"/>
      <c r="ID665" s="19"/>
      <c r="IE665" s="19"/>
      <c r="IF665" s="19"/>
      <c r="IG665" s="19"/>
      <c r="IH665" s="19"/>
      <c r="II665" s="19"/>
      <c r="IJ665" s="19"/>
      <c r="IK665" s="19"/>
      <c r="IL665" s="19"/>
      <c r="IM665" s="19"/>
      <c r="IN665" s="19"/>
      <c r="IO665" s="19"/>
      <c r="IP665" s="19"/>
      <c r="IQ665" s="19"/>
      <c r="IR665" s="19"/>
      <c r="IS665" s="19"/>
      <c r="IT665" s="19"/>
      <c r="IU665" s="19"/>
      <c r="IV665" s="19"/>
    </row>
    <row r="666" spans="1:256" s="28" customFormat="1" ht="16.5">
      <c r="A666" s="27"/>
      <c r="B666" s="11"/>
      <c r="C666" s="29"/>
      <c r="D666" s="29"/>
      <c r="E666" s="29"/>
      <c r="F666" s="29"/>
      <c r="I666" s="19"/>
      <c r="J666" s="19"/>
      <c r="K666" s="19"/>
      <c r="L666" s="19"/>
      <c r="M666" s="19"/>
      <c r="N666" s="19"/>
      <c r="O666" s="19"/>
      <c r="P666" s="19"/>
      <c r="Q666" s="19"/>
      <c r="R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c r="DK666" s="19"/>
      <c r="DL666" s="19"/>
      <c r="DM666" s="19"/>
      <c r="DN666" s="19"/>
      <c r="DO666" s="19"/>
      <c r="DP666" s="19"/>
      <c r="DQ666" s="19"/>
      <c r="DR666" s="19"/>
      <c r="DS666" s="19"/>
      <c r="DT666" s="19"/>
      <c r="DU666" s="19"/>
      <c r="DV666" s="19"/>
      <c r="DW666" s="19"/>
      <c r="DX666" s="19"/>
      <c r="DY666" s="19"/>
      <c r="DZ666" s="19"/>
      <c r="EA666" s="19"/>
      <c r="EB666" s="19"/>
      <c r="EC666" s="19"/>
      <c r="ED666" s="19"/>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c r="GN666" s="19"/>
      <c r="GO666" s="19"/>
      <c r="GP666" s="19"/>
      <c r="GQ666" s="19"/>
      <c r="GR666" s="19"/>
      <c r="GS666" s="19"/>
      <c r="GT666" s="19"/>
      <c r="GU666" s="19"/>
      <c r="GV666" s="19"/>
      <c r="GW666" s="19"/>
      <c r="GX666" s="19"/>
      <c r="GY666" s="19"/>
      <c r="GZ666" s="19"/>
      <c r="HA666" s="19"/>
      <c r="HB666" s="19"/>
      <c r="HC666" s="19"/>
      <c r="HD666" s="19"/>
      <c r="HE666" s="19"/>
      <c r="HF666" s="19"/>
      <c r="HG666" s="19"/>
      <c r="HH666" s="19"/>
      <c r="HI666" s="19"/>
      <c r="HJ666" s="19"/>
      <c r="HK666" s="19"/>
      <c r="HL666" s="19"/>
      <c r="HM666" s="19"/>
      <c r="HN666" s="19"/>
      <c r="HO666" s="19"/>
      <c r="HP666" s="19"/>
      <c r="HQ666" s="19"/>
      <c r="HR666" s="19"/>
      <c r="HS666" s="19"/>
      <c r="HT666" s="19"/>
      <c r="HU666" s="19"/>
      <c r="HV666" s="19"/>
      <c r="HW666" s="19"/>
      <c r="HX666" s="19"/>
      <c r="HY666" s="19"/>
      <c r="HZ666" s="19"/>
      <c r="IA666" s="19"/>
      <c r="IB666" s="19"/>
      <c r="IC666" s="19"/>
      <c r="ID666" s="19"/>
      <c r="IE666" s="19"/>
      <c r="IF666" s="19"/>
      <c r="IG666" s="19"/>
      <c r="IH666" s="19"/>
      <c r="II666" s="19"/>
      <c r="IJ666" s="19"/>
      <c r="IK666" s="19"/>
      <c r="IL666" s="19"/>
      <c r="IM666" s="19"/>
      <c r="IN666" s="19"/>
      <c r="IO666" s="19"/>
      <c r="IP666" s="19"/>
      <c r="IQ666" s="19"/>
      <c r="IR666" s="19"/>
      <c r="IS666" s="19"/>
      <c r="IT666" s="19"/>
      <c r="IU666" s="19"/>
      <c r="IV666" s="19"/>
    </row>
    <row r="667" spans="1:256" s="28" customFormat="1" ht="16.5">
      <c r="A667" s="27"/>
      <c r="B667" s="11"/>
      <c r="C667" s="29"/>
      <c r="D667" s="29"/>
      <c r="E667" s="29"/>
      <c r="F667" s="29"/>
      <c r="I667" s="19"/>
      <c r="J667" s="19"/>
      <c r="K667" s="19"/>
      <c r="L667" s="19"/>
      <c r="M667" s="19"/>
      <c r="N667" s="19"/>
      <c r="O667" s="19"/>
      <c r="P667" s="19"/>
      <c r="Q667" s="19"/>
      <c r="R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c r="DK667" s="19"/>
      <c r="DL667" s="19"/>
      <c r="DM667" s="19"/>
      <c r="DN667" s="19"/>
      <c r="DO667" s="19"/>
      <c r="DP667" s="19"/>
      <c r="DQ667" s="19"/>
      <c r="DR667" s="19"/>
      <c r="DS667" s="19"/>
      <c r="DT667" s="19"/>
      <c r="DU667" s="19"/>
      <c r="DV667" s="19"/>
      <c r="DW667" s="19"/>
      <c r="DX667" s="19"/>
      <c r="DY667" s="19"/>
      <c r="DZ667" s="19"/>
      <c r="EA667" s="19"/>
      <c r="EB667" s="19"/>
      <c r="EC667" s="19"/>
      <c r="ED667" s="19"/>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c r="GN667" s="19"/>
      <c r="GO667" s="19"/>
      <c r="GP667" s="19"/>
      <c r="GQ667" s="19"/>
      <c r="GR667" s="19"/>
      <c r="GS667" s="19"/>
      <c r="GT667" s="19"/>
      <c r="GU667" s="19"/>
      <c r="GV667" s="19"/>
      <c r="GW667" s="19"/>
      <c r="GX667" s="19"/>
      <c r="GY667" s="19"/>
      <c r="GZ667" s="19"/>
      <c r="HA667" s="19"/>
      <c r="HB667" s="19"/>
      <c r="HC667" s="19"/>
      <c r="HD667" s="19"/>
      <c r="HE667" s="19"/>
      <c r="HF667" s="19"/>
      <c r="HG667" s="19"/>
      <c r="HH667" s="19"/>
      <c r="HI667" s="19"/>
      <c r="HJ667" s="19"/>
      <c r="HK667" s="19"/>
      <c r="HL667" s="19"/>
      <c r="HM667" s="19"/>
      <c r="HN667" s="19"/>
      <c r="HO667" s="19"/>
      <c r="HP667" s="19"/>
      <c r="HQ667" s="19"/>
      <c r="HR667" s="19"/>
      <c r="HS667" s="19"/>
      <c r="HT667" s="19"/>
      <c r="HU667" s="19"/>
      <c r="HV667" s="19"/>
      <c r="HW667" s="19"/>
      <c r="HX667" s="19"/>
      <c r="HY667" s="19"/>
      <c r="HZ667" s="19"/>
      <c r="IA667" s="19"/>
      <c r="IB667" s="19"/>
      <c r="IC667" s="19"/>
      <c r="ID667" s="19"/>
      <c r="IE667" s="19"/>
      <c r="IF667" s="19"/>
      <c r="IG667" s="19"/>
      <c r="IH667" s="19"/>
      <c r="II667" s="19"/>
      <c r="IJ667" s="19"/>
      <c r="IK667" s="19"/>
      <c r="IL667" s="19"/>
      <c r="IM667" s="19"/>
      <c r="IN667" s="19"/>
      <c r="IO667" s="19"/>
      <c r="IP667" s="19"/>
      <c r="IQ667" s="19"/>
      <c r="IR667" s="19"/>
      <c r="IS667" s="19"/>
      <c r="IT667" s="19"/>
      <c r="IU667" s="19"/>
      <c r="IV667" s="19"/>
    </row>
    <row r="668" spans="1:256" s="28" customFormat="1" ht="16.5">
      <c r="A668" s="27"/>
      <c r="B668" s="11"/>
      <c r="C668" s="29"/>
      <c r="D668" s="29"/>
      <c r="E668" s="29"/>
      <c r="F668" s="29"/>
      <c r="I668" s="19"/>
      <c r="J668" s="19"/>
      <c r="K668" s="19"/>
      <c r="L668" s="19"/>
      <c r="M668" s="19"/>
      <c r="N668" s="19"/>
      <c r="O668" s="19"/>
      <c r="P668" s="19"/>
      <c r="Q668" s="19"/>
      <c r="R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c r="DK668" s="19"/>
      <c r="DL668" s="19"/>
      <c r="DM668" s="19"/>
      <c r="DN668" s="19"/>
      <c r="DO668" s="19"/>
      <c r="DP668" s="19"/>
      <c r="DQ668" s="19"/>
      <c r="DR668" s="19"/>
      <c r="DS668" s="19"/>
      <c r="DT668" s="19"/>
      <c r="DU668" s="19"/>
      <c r="DV668" s="19"/>
      <c r="DW668" s="19"/>
      <c r="DX668" s="19"/>
      <c r="DY668" s="19"/>
      <c r="DZ668" s="19"/>
      <c r="EA668" s="19"/>
      <c r="EB668" s="19"/>
      <c r="EC668" s="19"/>
      <c r="ED668" s="19"/>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c r="GN668" s="19"/>
      <c r="GO668" s="19"/>
      <c r="GP668" s="19"/>
      <c r="GQ668" s="19"/>
      <c r="GR668" s="19"/>
      <c r="GS668" s="19"/>
      <c r="GT668" s="19"/>
      <c r="GU668" s="19"/>
      <c r="GV668" s="19"/>
      <c r="GW668" s="19"/>
      <c r="GX668" s="19"/>
      <c r="GY668" s="19"/>
      <c r="GZ668" s="19"/>
      <c r="HA668" s="19"/>
      <c r="HB668" s="19"/>
      <c r="HC668" s="19"/>
      <c r="HD668" s="19"/>
      <c r="HE668" s="19"/>
      <c r="HF668" s="19"/>
      <c r="HG668" s="19"/>
      <c r="HH668" s="19"/>
      <c r="HI668" s="19"/>
      <c r="HJ668" s="19"/>
      <c r="HK668" s="19"/>
      <c r="HL668" s="19"/>
      <c r="HM668" s="19"/>
      <c r="HN668" s="19"/>
      <c r="HO668" s="19"/>
      <c r="HP668" s="19"/>
      <c r="HQ668" s="19"/>
      <c r="HR668" s="19"/>
      <c r="HS668" s="19"/>
      <c r="HT668" s="19"/>
      <c r="HU668" s="19"/>
      <c r="HV668" s="19"/>
      <c r="HW668" s="19"/>
      <c r="HX668" s="19"/>
      <c r="HY668" s="19"/>
      <c r="HZ668" s="19"/>
      <c r="IA668" s="19"/>
      <c r="IB668" s="19"/>
      <c r="IC668" s="19"/>
      <c r="ID668" s="19"/>
      <c r="IE668" s="19"/>
      <c r="IF668" s="19"/>
      <c r="IG668" s="19"/>
      <c r="IH668" s="19"/>
      <c r="II668" s="19"/>
      <c r="IJ668" s="19"/>
      <c r="IK668" s="19"/>
      <c r="IL668" s="19"/>
      <c r="IM668" s="19"/>
      <c r="IN668" s="19"/>
      <c r="IO668" s="19"/>
      <c r="IP668" s="19"/>
      <c r="IQ668" s="19"/>
      <c r="IR668" s="19"/>
      <c r="IS668" s="19"/>
      <c r="IT668" s="19"/>
      <c r="IU668" s="19"/>
      <c r="IV668" s="19"/>
    </row>
    <row r="669" spans="1:256" s="28" customFormat="1" ht="16.5">
      <c r="A669" s="27"/>
      <c r="B669" s="11"/>
      <c r="C669" s="29"/>
      <c r="D669" s="29"/>
      <c r="E669" s="29"/>
      <c r="F669" s="29"/>
      <c r="I669" s="19"/>
      <c r="J669" s="19"/>
      <c r="K669" s="19"/>
      <c r="L669" s="19"/>
      <c r="M669" s="19"/>
      <c r="N669" s="19"/>
      <c r="O669" s="19"/>
      <c r="P669" s="19"/>
      <c r="Q669" s="19"/>
      <c r="R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c r="DK669" s="19"/>
      <c r="DL669" s="19"/>
      <c r="DM669" s="19"/>
      <c r="DN669" s="19"/>
      <c r="DO669" s="19"/>
      <c r="DP669" s="19"/>
      <c r="DQ669" s="19"/>
      <c r="DR669" s="19"/>
      <c r="DS669" s="19"/>
      <c r="DT669" s="19"/>
      <c r="DU669" s="19"/>
      <c r="DV669" s="19"/>
      <c r="DW669" s="19"/>
      <c r="DX669" s="19"/>
      <c r="DY669" s="19"/>
      <c r="DZ669" s="19"/>
      <c r="EA669" s="19"/>
      <c r="EB669" s="19"/>
      <c r="EC669" s="19"/>
      <c r="ED669" s="19"/>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c r="GN669" s="19"/>
      <c r="GO669" s="19"/>
      <c r="GP669" s="19"/>
      <c r="GQ669" s="19"/>
      <c r="GR669" s="19"/>
      <c r="GS669" s="19"/>
      <c r="GT669" s="19"/>
      <c r="GU669" s="19"/>
      <c r="GV669" s="19"/>
      <c r="GW669" s="19"/>
      <c r="GX669" s="19"/>
      <c r="GY669" s="19"/>
      <c r="GZ669" s="19"/>
      <c r="HA669" s="19"/>
      <c r="HB669" s="19"/>
      <c r="HC669" s="19"/>
      <c r="HD669" s="19"/>
      <c r="HE669" s="19"/>
      <c r="HF669" s="19"/>
      <c r="HG669" s="19"/>
      <c r="HH669" s="19"/>
      <c r="HI669" s="19"/>
      <c r="HJ669" s="19"/>
      <c r="HK669" s="19"/>
      <c r="HL669" s="19"/>
      <c r="HM669" s="19"/>
      <c r="HN669" s="19"/>
      <c r="HO669" s="19"/>
      <c r="HP669" s="19"/>
      <c r="HQ669" s="19"/>
      <c r="HR669" s="19"/>
      <c r="HS669" s="19"/>
      <c r="HT669" s="19"/>
      <c r="HU669" s="19"/>
      <c r="HV669" s="19"/>
      <c r="HW669" s="19"/>
      <c r="HX669" s="19"/>
      <c r="HY669" s="19"/>
      <c r="HZ669" s="19"/>
      <c r="IA669" s="19"/>
      <c r="IB669" s="19"/>
      <c r="IC669" s="19"/>
      <c r="ID669" s="19"/>
      <c r="IE669" s="19"/>
      <c r="IF669" s="19"/>
      <c r="IG669" s="19"/>
      <c r="IH669" s="19"/>
      <c r="II669" s="19"/>
      <c r="IJ669" s="19"/>
      <c r="IK669" s="19"/>
      <c r="IL669" s="19"/>
      <c r="IM669" s="19"/>
      <c r="IN669" s="19"/>
      <c r="IO669" s="19"/>
      <c r="IP669" s="19"/>
      <c r="IQ669" s="19"/>
      <c r="IR669" s="19"/>
      <c r="IS669" s="19"/>
      <c r="IT669" s="19"/>
      <c r="IU669" s="19"/>
      <c r="IV669" s="19"/>
    </row>
    <row r="670" spans="1:256" s="28" customFormat="1" ht="16.5">
      <c r="A670" s="27"/>
      <c r="B670" s="11"/>
      <c r="C670" s="29"/>
      <c r="D670" s="29"/>
      <c r="E670" s="29"/>
      <c r="F670" s="29"/>
      <c r="I670" s="19"/>
      <c r="J670" s="19"/>
      <c r="K670" s="19"/>
      <c r="L670" s="19"/>
      <c r="M670" s="19"/>
      <c r="N670" s="19"/>
      <c r="O670" s="19"/>
      <c r="P670" s="19"/>
      <c r="Q670" s="19"/>
      <c r="R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c r="DK670" s="19"/>
      <c r="DL670" s="19"/>
      <c r="DM670" s="19"/>
      <c r="DN670" s="19"/>
      <c r="DO670" s="19"/>
      <c r="DP670" s="19"/>
      <c r="DQ670" s="19"/>
      <c r="DR670" s="19"/>
      <c r="DS670" s="19"/>
      <c r="DT670" s="19"/>
      <c r="DU670" s="19"/>
      <c r="DV670" s="19"/>
      <c r="DW670" s="19"/>
      <c r="DX670" s="19"/>
      <c r="DY670" s="19"/>
      <c r="DZ670" s="19"/>
      <c r="EA670" s="19"/>
      <c r="EB670" s="19"/>
      <c r="EC670" s="19"/>
      <c r="ED670" s="19"/>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c r="GN670" s="19"/>
      <c r="GO670" s="19"/>
      <c r="GP670" s="19"/>
      <c r="GQ670" s="19"/>
      <c r="GR670" s="19"/>
      <c r="GS670" s="19"/>
      <c r="GT670" s="19"/>
      <c r="GU670" s="19"/>
      <c r="GV670" s="19"/>
      <c r="GW670" s="19"/>
      <c r="GX670" s="19"/>
      <c r="GY670" s="19"/>
      <c r="GZ670" s="19"/>
      <c r="HA670" s="19"/>
      <c r="HB670" s="19"/>
      <c r="HC670" s="19"/>
      <c r="HD670" s="19"/>
      <c r="HE670" s="19"/>
      <c r="HF670" s="19"/>
      <c r="HG670" s="19"/>
      <c r="HH670" s="19"/>
      <c r="HI670" s="19"/>
      <c r="HJ670" s="19"/>
      <c r="HK670" s="19"/>
      <c r="HL670" s="19"/>
      <c r="HM670" s="19"/>
      <c r="HN670" s="19"/>
      <c r="HO670" s="19"/>
      <c r="HP670" s="19"/>
      <c r="HQ670" s="19"/>
      <c r="HR670" s="19"/>
      <c r="HS670" s="19"/>
      <c r="HT670" s="19"/>
      <c r="HU670" s="19"/>
      <c r="HV670" s="19"/>
      <c r="HW670" s="19"/>
      <c r="HX670" s="19"/>
      <c r="HY670" s="19"/>
      <c r="HZ670" s="19"/>
      <c r="IA670" s="19"/>
      <c r="IB670" s="19"/>
      <c r="IC670" s="19"/>
      <c r="ID670" s="19"/>
      <c r="IE670" s="19"/>
      <c r="IF670" s="19"/>
      <c r="IG670" s="19"/>
      <c r="IH670" s="19"/>
      <c r="II670" s="19"/>
      <c r="IJ670" s="19"/>
      <c r="IK670" s="19"/>
      <c r="IL670" s="19"/>
      <c r="IM670" s="19"/>
      <c r="IN670" s="19"/>
      <c r="IO670" s="19"/>
      <c r="IP670" s="19"/>
      <c r="IQ670" s="19"/>
      <c r="IR670" s="19"/>
      <c r="IS670" s="19"/>
      <c r="IT670" s="19"/>
      <c r="IU670" s="19"/>
      <c r="IV670" s="19"/>
    </row>
    <row r="671" spans="1:256" s="28" customFormat="1" ht="16.5">
      <c r="A671" s="27"/>
      <c r="B671" s="11"/>
      <c r="C671" s="29"/>
      <c r="D671" s="29"/>
      <c r="E671" s="29"/>
      <c r="F671" s="29"/>
      <c r="I671" s="19"/>
      <c r="J671" s="19"/>
      <c r="K671" s="19"/>
      <c r="L671" s="19"/>
      <c r="M671" s="19"/>
      <c r="N671" s="19"/>
      <c r="O671" s="19"/>
      <c r="P671" s="19"/>
      <c r="Q671" s="19"/>
      <c r="R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c r="DK671" s="19"/>
      <c r="DL671" s="19"/>
      <c r="DM671" s="19"/>
      <c r="DN671" s="19"/>
      <c r="DO671" s="19"/>
      <c r="DP671" s="19"/>
      <c r="DQ671" s="19"/>
      <c r="DR671" s="19"/>
      <c r="DS671" s="19"/>
      <c r="DT671" s="19"/>
      <c r="DU671" s="19"/>
      <c r="DV671" s="19"/>
      <c r="DW671" s="19"/>
      <c r="DX671" s="19"/>
      <c r="DY671" s="19"/>
      <c r="DZ671" s="19"/>
      <c r="EA671" s="19"/>
      <c r="EB671" s="19"/>
      <c r="EC671" s="19"/>
      <c r="ED671" s="19"/>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c r="GN671" s="19"/>
      <c r="GO671" s="19"/>
      <c r="GP671" s="19"/>
      <c r="GQ671" s="19"/>
      <c r="GR671" s="19"/>
      <c r="GS671" s="19"/>
      <c r="GT671" s="19"/>
      <c r="GU671" s="19"/>
      <c r="GV671" s="19"/>
      <c r="GW671" s="19"/>
      <c r="GX671" s="19"/>
      <c r="GY671" s="19"/>
      <c r="GZ671" s="19"/>
      <c r="HA671" s="19"/>
      <c r="HB671" s="19"/>
      <c r="HC671" s="19"/>
      <c r="HD671" s="19"/>
      <c r="HE671" s="19"/>
      <c r="HF671" s="19"/>
      <c r="HG671" s="19"/>
      <c r="HH671" s="19"/>
      <c r="HI671" s="19"/>
      <c r="HJ671" s="19"/>
      <c r="HK671" s="19"/>
      <c r="HL671" s="19"/>
      <c r="HM671" s="19"/>
      <c r="HN671" s="19"/>
      <c r="HO671" s="19"/>
      <c r="HP671" s="19"/>
      <c r="HQ671" s="19"/>
      <c r="HR671" s="19"/>
      <c r="HS671" s="19"/>
      <c r="HT671" s="19"/>
      <c r="HU671" s="19"/>
      <c r="HV671" s="19"/>
      <c r="HW671" s="19"/>
      <c r="HX671" s="19"/>
      <c r="HY671" s="19"/>
      <c r="HZ671" s="19"/>
      <c r="IA671" s="19"/>
      <c r="IB671" s="19"/>
      <c r="IC671" s="19"/>
      <c r="ID671" s="19"/>
      <c r="IE671" s="19"/>
      <c r="IF671" s="19"/>
      <c r="IG671" s="19"/>
      <c r="IH671" s="19"/>
      <c r="II671" s="19"/>
      <c r="IJ671" s="19"/>
      <c r="IK671" s="19"/>
      <c r="IL671" s="19"/>
      <c r="IM671" s="19"/>
      <c r="IN671" s="19"/>
      <c r="IO671" s="19"/>
      <c r="IP671" s="19"/>
      <c r="IQ671" s="19"/>
      <c r="IR671" s="19"/>
      <c r="IS671" s="19"/>
      <c r="IT671" s="19"/>
      <c r="IU671" s="19"/>
      <c r="IV671" s="19"/>
    </row>
    <row r="672" spans="1:256" s="28" customFormat="1" ht="16.5">
      <c r="A672" s="27"/>
      <c r="B672" s="11"/>
      <c r="C672" s="29"/>
      <c r="D672" s="29"/>
      <c r="E672" s="29"/>
      <c r="F672" s="29"/>
      <c r="I672" s="19"/>
      <c r="J672" s="19"/>
      <c r="K672" s="19"/>
      <c r="L672" s="19"/>
      <c r="M672" s="19"/>
      <c r="N672" s="19"/>
      <c r="O672" s="19"/>
      <c r="P672" s="19"/>
      <c r="Q672" s="19"/>
      <c r="R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c r="DK672" s="19"/>
      <c r="DL672" s="19"/>
      <c r="DM672" s="19"/>
      <c r="DN672" s="19"/>
      <c r="DO672" s="19"/>
      <c r="DP672" s="19"/>
      <c r="DQ672" s="19"/>
      <c r="DR672" s="19"/>
      <c r="DS672" s="19"/>
      <c r="DT672" s="19"/>
      <c r="DU672" s="19"/>
      <c r="DV672" s="19"/>
      <c r="DW672" s="19"/>
      <c r="DX672" s="19"/>
      <c r="DY672" s="19"/>
      <c r="DZ672" s="19"/>
      <c r="EA672" s="19"/>
      <c r="EB672" s="19"/>
      <c r="EC672" s="19"/>
      <c r="ED672" s="19"/>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c r="GN672" s="19"/>
      <c r="GO672" s="19"/>
      <c r="GP672" s="19"/>
      <c r="GQ672" s="19"/>
      <c r="GR672" s="19"/>
      <c r="GS672" s="19"/>
      <c r="GT672" s="19"/>
      <c r="GU672" s="19"/>
      <c r="GV672" s="19"/>
      <c r="GW672" s="19"/>
      <c r="GX672" s="19"/>
      <c r="GY672" s="19"/>
      <c r="GZ672" s="19"/>
      <c r="HA672" s="19"/>
      <c r="HB672" s="19"/>
      <c r="HC672" s="19"/>
      <c r="HD672" s="19"/>
      <c r="HE672" s="19"/>
      <c r="HF672" s="19"/>
      <c r="HG672" s="19"/>
      <c r="HH672" s="19"/>
      <c r="HI672" s="19"/>
      <c r="HJ672" s="19"/>
      <c r="HK672" s="19"/>
      <c r="HL672" s="19"/>
      <c r="HM672" s="19"/>
      <c r="HN672" s="19"/>
      <c r="HO672" s="19"/>
      <c r="HP672" s="19"/>
      <c r="HQ672" s="19"/>
      <c r="HR672" s="19"/>
      <c r="HS672" s="19"/>
      <c r="HT672" s="19"/>
      <c r="HU672" s="19"/>
      <c r="HV672" s="19"/>
      <c r="HW672" s="19"/>
      <c r="HX672" s="19"/>
      <c r="HY672" s="19"/>
      <c r="HZ672" s="19"/>
      <c r="IA672" s="19"/>
      <c r="IB672" s="19"/>
      <c r="IC672" s="19"/>
      <c r="ID672" s="19"/>
      <c r="IE672" s="19"/>
      <c r="IF672" s="19"/>
      <c r="IG672" s="19"/>
      <c r="IH672" s="19"/>
      <c r="II672" s="19"/>
      <c r="IJ672" s="19"/>
      <c r="IK672" s="19"/>
      <c r="IL672" s="19"/>
      <c r="IM672" s="19"/>
      <c r="IN672" s="19"/>
      <c r="IO672" s="19"/>
      <c r="IP672" s="19"/>
      <c r="IQ672" s="19"/>
      <c r="IR672" s="19"/>
      <c r="IS672" s="19"/>
      <c r="IT672" s="19"/>
      <c r="IU672" s="19"/>
      <c r="IV672" s="19"/>
    </row>
    <row r="673" spans="1:256" s="28" customFormat="1" ht="16.5">
      <c r="A673" s="27"/>
      <c r="B673" s="11"/>
      <c r="C673" s="29"/>
      <c r="D673" s="29"/>
      <c r="E673" s="29"/>
      <c r="F673" s="29"/>
      <c r="I673" s="19"/>
      <c r="J673" s="19"/>
      <c r="K673" s="19"/>
      <c r="L673" s="19"/>
      <c r="M673" s="19"/>
      <c r="N673" s="19"/>
      <c r="O673" s="19"/>
      <c r="P673" s="19"/>
      <c r="Q673" s="19"/>
      <c r="R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c r="DK673" s="19"/>
      <c r="DL673" s="19"/>
      <c r="DM673" s="19"/>
      <c r="DN673" s="19"/>
      <c r="DO673" s="19"/>
      <c r="DP673" s="19"/>
      <c r="DQ673" s="19"/>
      <c r="DR673" s="19"/>
      <c r="DS673" s="19"/>
      <c r="DT673" s="19"/>
      <c r="DU673" s="19"/>
      <c r="DV673" s="19"/>
      <c r="DW673" s="19"/>
      <c r="DX673" s="19"/>
      <c r="DY673" s="19"/>
      <c r="DZ673" s="19"/>
      <c r="EA673" s="19"/>
      <c r="EB673" s="19"/>
      <c r="EC673" s="19"/>
      <c r="ED673" s="19"/>
      <c r="EE673" s="19"/>
      <c r="EF673" s="19"/>
      <c r="EG673" s="19"/>
      <c r="EH673" s="19"/>
      <c r="EI673" s="19"/>
      <c r="EJ673" s="19"/>
      <c r="EK673" s="19"/>
      <c r="EL673" s="19"/>
      <c r="EM673" s="19"/>
      <c r="EN673" s="19"/>
      <c r="EO673" s="19"/>
      <c r="EP673" s="19"/>
      <c r="EQ673" s="19"/>
      <c r="ER673" s="19"/>
      <c r="ES673" s="19"/>
      <c r="ET673" s="19"/>
      <c r="EU673" s="19"/>
      <c r="EV673" s="19"/>
      <c r="EW673" s="19"/>
      <c r="EX673" s="19"/>
      <c r="EY673" s="19"/>
      <c r="EZ673" s="19"/>
      <c r="FA673" s="19"/>
      <c r="FB673" s="19"/>
      <c r="FC673" s="19"/>
      <c r="FD673" s="19"/>
      <c r="FE673" s="19"/>
      <c r="FF673" s="19"/>
      <c r="FG673" s="19"/>
      <c r="FH673" s="19"/>
      <c r="FI673" s="19"/>
      <c r="FJ673" s="19"/>
      <c r="FK673" s="19"/>
      <c r="FL673" s="19"/>
      <c r="FM673" s="19"/>
      <c r="FN673" s="19"/>
      <c r="FO673" s="19"/>
      <c r="FP673" s="19"/>
      <c r="FQ673" s="19"/>
      <c r="FR673" s="19"/>
      <c r="FS673" s="19"/>
      <c r="FT673" s="19"/>
      <c r="FU673" s="19"/>
      <c r="FV673" s="19"/>
      <c r="FW673" s="19"/>
      <c r="FX673" s="19"/>
      <c r="FY673" s="19"/>
      <c r="FZ673" s="19"/>
      <c r="GA673" s="19"/>
      <c r="GB673" s="19"/>
      <c r="GC673" s="19"/>
      <c r="GD673" s="19"/>
      <c r="GE673" s="19"/>
      <c r="GF673" s="19"/>
      <c r="GG673" s="19"/>
      <c r="GH673" s="19"/>
      <c r="GI673" s="19"/>
      <c r="GJ673" s="19"/>
      <c r="GK673" s="19"/>
      <c r="GL673" s="19"/>
      <c r="GM673" s="19"/>
      <c r="GN673" s="19"/>
      <c r="GO673" s="19"/>
      <c r="GP673" s="19"/>
      <c r="GQ673" s="19"/>
      <c r="GR673" s="19"/>
      <c r="GS673" s="19"/>
      <c r="GT673" s="19"/>
      <c r="GU673" s="19"/>
      <c r="GV673" s="19"/>
      <c r="GW673" s="19"/>
      <c r="GX673" s="19"/>
      <c r="GY673" s="19"/>
      <c r="GZ673" s="19"/>
      <c r="HA673" s="19"/>
      <c r="HB673" s="19"/>
      <c r="HC673" s="19"/>
      <c r="HD673" s="19"/>
      <c r="HE673" s="19"/>
      <c r="HF673" s="19"/>
      <c r="HG673" s="19"/>
      <c r="HH673" s="19"/>
      <c r="HI673" s="19"/>
      <c r="HJ673" s="19"/>
      <c r="HK673" s="19"/>
      <c r="HL673" s="19"/>
      <c r="HM673" s="19"/>
      <c r="HN673" s="19"/>
      <c r="HO673" s="19"/>
      <c r="HP673" s="19"/>
      <c r="HQ673" s="19"/>
      <c r="HR673" s="19"/>
      <c r="HS673" s="19"/>
      <c r="HT673" s="19"/>
      <c r="HU673" s="19"/>
      <c r="HV673" s="19"/>
      <c r="HW673" s="19"/>
      <c r="HX673" s="19"/>
      <c r="HY673" s="19"/>
      <c r="HZ673" s="19"/>
      <c r="IA673" s="19"/>
      <c r="IB673" s="19"/>
      <c r="IC673" s="19"/>
      <c r="ID673" s="19"/>
      <c r="IE673" s="19"/>
      <c r="IF673" s="19"/>
      <c r="IG673" s="19"/>
      <c r="IH673" s="19"/>
      <c r="II673" s="19"/>
      <c r="IJ673" s="19"/>
      <c r="IK673" s="19"/>
      <c r="IL673" s="19"/>
      <c r="IM673" s="19"/>
      <c r="IN673" s="19"/>
      <c r="IO673" s="19"/>
      <c r="IP673" s="19"/>
      <c r="IQ673" s="19"/>
      <c r="IR673" s="19"/>
      <c r="IS673" s="19"/>
      <c r="IT673" s="19"/>
      <c r="IU673" s="19"/>
      <c r="IV673" s="19"/>
    </row>
    <row r="674" spans="1:256" s="28" customFormat="1" ht="16.5">
      <c r="A674" s="27"/>
      <c r="B674" s="11"/>
      <c r="C674" s="29"/>
      <c r="D674" s="29"/>
      <c r="E674" s="29"/>
      <c r="F674" s="29"/>
      <c r="I674" s="19"/>
      <c r="J674" s="19"/>
      <c r="K674" s="19"/>
      <c r="L674" s="19"/>
      <c r="M674" s="19"/>
      <c r="N674" s="19"/>
      <c r="O674" s="19"/>
      <c r="P674" s="19"/>
      <c r="Q674" s="19"/>
      <c r="R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c r="DK674" s="19"/>
      <c r="DL674" s="19"/>
      <c r="DM674" s="19"/>
      <c r="DN674" s="19"/>
      <c r="DO674" s="19"/>
      <c r="DP674" s="19"/>
      <c r="DQ674" s="19"/>
      <c r="DR674" s="19"/>
      <c r="DS674" s="19"/>
      <c r="DT674" s="19"/>
      <c r="DU674" s="19"/>
      <c r="DV674" s="19"/>
      <c r="DW674" s="19"/>
      <c r="DX674" s="19"/>
      <c r="DY674" s="19"/>
      <c r="DZ674" s="19"/>
      <c r="EA674" s="19"/>
      <c r="EB674" s="19"/>
      <c r="EC674" s="19"/>
      <c r="ED674" s="19"/>
      <c r="EE674" s="19"/>
      <c r="EF674" s="19"/>
      <c r="EG674" s="19"/>
      <c r="EH674" s="19"/>
      <c r="EI674" s="19"/>
      <c r="EJ674" s="19"/>
      <c r="EK674" s="19"/>
      <c r="EL674" s="19"/>
      <c r="EM674" s="19"/>
      <c r="EN674" s="19"/>
      <c r="EO674" s="19"/>
      <c r="EP674" s="19"/>
      <c r="EQ674" s="19"/>
      <c r="ER674" s="19"/>
      <c r="ES674" s="19"/>
      <c r="ET674" s="19"/>
      <c r="EU674" s="19"/>
      <c r="EV674" s="19"/>
      <c r="EW674" s="19"/>
      <c r="EX674" s="19"/>
      <c r="EY674" s="19"/>
      <c r="EZ674" s="19"/>
      <c r="FA674" s="19"/>
      <c r="FB674" s="19"/>
      <c r="FC674" s="19"/>
      <c r="FD674" s="19"/>
      <c r="FE674" s="19"/>
      <c r="FF674" s="19"/>
      <c r="FG674" s="19"/>
      <c r="FH674" s="19"/>
      <c r="FI674" s="19"/>
      <c r="FJ674" s="19"/>
      <c r="FK674" s="19"/>
      <c r="FL674" s="19"/>
      <c r="FM674" s="19"/>
      <c r="FN674" s="19"/>
      <c r="FO674" s="19"/>
      <c r="FP674" s="19"/>
      <c r="FQ674" s="19"/>
      <c r="FR674" s="19"/>
      <c r="FS674" s="19"/>
      <c r="FT674" s="19"/>
      <c r="FU674" s="19"/>
      <c r="FV674" s="19"/>
      <c r="FW674" s="19"/>
      <c r="FX674" s="19"/>
      <c r="FY674" s="19"/>
      <c r="FZ674" s="19"/>
      <c r="GA674" s="19"/>
      <c r="GB674" s="19"/>
      <c r="GC674" s="19"/>
      <c r="GD674" s="19"/>
      <c r="GE674" s="19"/>
      <c r="GF674" s="19"/>
      <c r="GG674" s="19"/>
      <c r="GH674" s="19"/>
      <c r="GI674" s="19"/>
      <c r="GJ674" s="19"/>
      <c r="GK674" s="19"/>
      <c r="GL674" s="19"/>
      <c r="GM674" s="19"/>
      <c r="GN674" s="19"/>
      <c r="GO674" s="19"/>
      <c r="GP674" s="19"/>
      <c r="GQ674" s="19"/>
      <c r="GR674" s="19"/>
      <c r="GS674" s="19"/>
      <c r="GT674" s="19"/>
      <c r="GU674" s="19"/>
      <c r="GV674" s="19"/>
      <c r="GW674" s="19"/>
      <c r="GX674" s="19"/>
      <c r="GY674" s="19"/>
      <c r="GZ674" s="19"/>
      <c r="HA674" s="19"/>
      <c r="HB674" s="19"/>
      <c r="HC674" s="19"/>
      <c r="HD674" s="19"/>
      <c r="HE674" s="19"/>
      <c r="HF674" s="19"/>
      <c r="HG674" s="19"/>
      <c r="HH674" s="19"/>
      <c r="HI674" s="19"/>
      <c r="HJ674" s="19"/>
      <c r="HK674" s="19"/>
      <c r="HL674" s="19"/>
      <c r="HM674" s="19"/>
      <c r="HN674" s="19"/>
      <c r="HO674" s="19"/>
      <c r="HP674" s="19"/>
      <c r="HQ674" s="19"/>
      <c r="HR674" s="19"/>
      <c r="HS674" s="19"/>
      <c r="HT674" s="19"/>
      <c r="HU674" s="19"/>
      <c r="HV674" s="19"/>
      <c r="HW674" s="19"/>
      <c r="HX674" s="19"/>
      <c r="HY674" s="19"/>
      <c r="HZ674" s="19"/>
      <c r="IA674" s="19"/>
      <c r="IB674" s="19"/>
      <c r="IC674" s="19"/>
      <c r="ID674" s="19"/>
      <c r="IE674" s="19"/>
      <c r="IF674" s="19"/>
      <c r="IG674" s="19"/>
      <c r="IH674" s="19"/>
      <c r="II674" s="19"/>
      <c r="IJ674" s="19"/>
      <c r="IK674" s="19"/>
      <c r="IL674" s="19"/>
      <c r="IM674" s="19"/>
      <c r="IN674" s="19"/>
      <c r="IO674" s="19"/>
      <c r="IP674" s="19"/>
      <c r="IQ674" s="19"/>
      <c r="IR674" s="19"/>
      <c r="IS674" s="19"/>
      <c r="IT674" s="19"/>
      <c r="IU674" s="19"/>
      <c r="IV674" s="19"/>
    </row>
    <row r="675" spans="1:256" s="28" customFormat="1" ht="16.5">
      <c r="A675" s="27"/>
      <c r="B675" s="11"/>
      <c r="C675" s="29"/>
      <c r="D675" s="29"/>
      <c r="E675" s="29"/>
      <c r="F675" s="29"/>
      <c r="I675" s="19"/>
      <c r="J675" s="19"/>
      <c r="K675" s="19"/>
      <c r="L675" s="19"/>
      <c r="M675" s="19"/>
      <c r="N675" s="19"/>
      <c r="O675" s="19"/>
      <c r="P675" s="19"/>
      <c r="Q675" s="19"/>
      <c r="R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c r="DK675" s="19"/>
      <c r="DL675" s="19"/>
      <c r="DM675" s="19"/>
      <c r="DN675" s="19"/>
      <c r="DO675" s="19"/>
      <c r="DP675" s="19"/>
      <c r="DQ675" s="19"/>
      <c r="DR675" s="19"/>
      <c r="DS675" s="19"/>
      <c r="DT675" s="19"/>
      <c r="DU675" s="19"/>
      <c r="DV675" s="19"/>
      <c r="DW675" s="19"/>
      <c r="DX675" s="19"/>
      <c r="DY675" s="19"/>
      <c r="DZ675" s="19"/>
      <c r="EA675" s="19"/>
      <c r="EB675" s="19"/>
      <c r="EC675" s="19"/>
      <c r="ED675" s="19"/>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c r="GN675" s="19"/>
      <c r="GO675" s="19"/>
      <c r="GP675" s="19"/>
      <c r="GQ675" s="19"/>
      <c r="GR675" s="19"/>
      <c r="GS675" s="19"/>
      <c r="GT675" s="19"/>
      <c r="GU675" s="19"/>
      <c r="GV675" s="19"/>
      <c r="GW675" s="19"/>
      <c r="GX675" s="19"/>
      <c r="GY675" s="19"/>
      <c r="GZ675" s="19"/>
      <c r="HA675" s="19"/>
      <c r="HB675" s="19"/>
      <c r="HC675" s="19"/>
      <c r="HD675" s="19"/>
      <c r="HE675" s="19"/>
      <c r="HF675" s="19"/>
      <c r="HG675" s="19"/>
      <c r="HH675" s="19"/>
      <c r="HI675" s="19"/>
      <c r="HJ675" s="19"/>
      <c r="HK675" s="19"/>
      <c r="HL675" s="19"/>
      <c r="HM675" s="19"/>
      <c r="HN675" s="19"/>
      <c r="HO675" s="19"/>
      <c r="HP675" s="19"/>
      <c r="HQ675" s="19"/>
      <c r="HR675" s="19"/>
      <c r="HS675" s="19"/>
      <c r="HT675" s="19"/>
      <c r="HU675" s="19"/>
      <c r="HV675" s="19"/>
      <c r="HW675" s="19"/>
      <c r="HX675" s="19"/>
      <c r="HY675" s="19"/>
      <c r="HZ675" s="19"/>
      <c r="IA675" s="19"/>
      <c r="IB675" s="19"/>
      <c r="IC675" s="19"/>
      <c r="ID675" s="19"/>
      <c r="IE675" s="19"/>
      <c r="IF675" s="19"/>
      <c r="IG675" s="19"/>
      <c r="IH675" s="19"/>
      <c r="II675" s="19"/>
      <c r="IJ675" s="19"/>
      <c r="IK675" s="19"/>
      <c r="IL675" s="19"/>
      <c r="IM675" s="19"/>
      <c r="IN675" s="19"/>
      <c r="IO675" s="19"/>
      <c r="IP675" s="19"/>
      <c r="IQ675" s="19"/>
      <c r="IR675" s="19"/>
      <c r="IS675" s="19"/>
      <c r="IT675" s="19"/>
      <c r="IU675" s="19"/>
      <c r="IV675" s="19"/>
    </row>
    <row r="676" spans="1:256" s="28" customFormat="1" ht="16.5">
      <c r="A676" s="27"/>
      <c r="B676" s="11"/>
      <c r="C676" s="29"/>
      <c r="D676" s="29"/>
      <c r="E676" s="29"/>
      <c r="F676" s="29"/>
      <c r="I676" s="19"/>
      <c r="J676" s="19"/>
      <c r="K676" s="19"/>
      <c r="L676" s="19"/>
      <c r="M676" s="19"/>
      <c r="N676" s="19"/>
      <c r="O676" s="19"/>
      <c r="P676" s="19"/>
      <c r="Q676" s="19"/>
      <c r="R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c r="DK676" s="19"/>
      <c r="DL676" s="19"/>
      <c r="DM676" s="19"/>
      <c r="DN676" s="19"/>
      <c r="DO676" s="19"/>
      <c r="DP676" s="19"/>
      <c r="DQ676" s="19"/>
      <c r="DR676" s="19"/>
      <c r="DS676" s="19"/>
      <c r="DT676" s="19"/>
      <c r="DU676" s="19"/>
      <c r="DV676" s="19"/>
      <c r="DW676" s="19"/>
      <c r="DX676" s="19"/>
      <c r="DY676" s="19"/>
      <c r="DZ676" s="19"/>
      <c r="EA676" s="19"/>
      <c r="EB676" s="19"/>
      <c r="EC676" s="19"/>
      <c r="ED676" s="19"/>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c r="GN676" s="19"/>
      <c r="GO676" s="19"/>
      <c r="GP676" s="19"/>
      <c r="GQ676" s="19"/>
      <c r="GR676" s="19"/>
      <c r="GS676" s="19"/>
      <c r="GT676" s="19"/>
      <c r="GU676" s="19"/>
      <c r="GV676" s="19"/>
      <c r="GW676" s="19"/>
      <c r="GX676" s="19"/>
      <c r="GY676" s="19"/>
      <c r="GZ676" s="19"/>
      <c r="HA676" s="19"/>
      <c r="HB676" s="19"/>
      <c r="HC676" s="19"/>
      <c r="HD676" s="19"/>
      <c r="HE676" s="19"/>
      <c r="HF676" s="19"/>
      <c r="HG676" s="19"/>
      <c r="HH676" s="19"/>
      <c r="HI676" s="19"/>
      <c r="HJ676" s="19"/>
      <c r="HK676" s="19"/>
      <c r="HL676" s="19"/>
      <c r="HM676" s="19"/>
      <c r="HN676" s="19"/>
      <c r="HO676" s="19"/>
      <c r="HP676" s="19"/>
      <c r="HQ676" s="19"/>
      <c r="HR676" s="19"/>
      <c r="HS676" s="19"/>
      <c r="HT676" s="19"/>
      <c r="HU676" s="19"/>
      <c r="HV676" s="19"/>
      <c r="HW676" s="19"/>
      <c r="HX676" s="19"/>
      <c r="HY676" s="19"/>
      <c r="HZ676" s="19"/>
      <c r="IA676" s="19"/>
      <c r="IB676" s="19"/>
      <c r="IC676" s="19"/>
      <c r="ID676" s="19"/>
      <c r="IE676" s="19"/>
      <c r="IF676" s="19"/>
      <c r="IG676" s="19"/>
      <c r="IH676" s="19"/>
      <c r="II676" s="19"/>
      <c r="IJ676" s="19"/>
      <c r="IK676" s="19"/>
      <c r="IL676" s="19"/>
      <c r="IM676" s="19"/>
      <c r="IN676" s="19"/>
      <c r="IO676" s="19"/>
      <c r="IP676" s="19"/>
      <c r="IQ676" s="19"/>
      <c r="IR676" s="19"/>
      <c r="IS676" s="19"/>
      <c r="IT676" s="19"/>
      <c r="IU676" s="19"/>
      <c r="IV676" s="19"/>
    </row>
    <row r="677" spans="1:256" s="28" customFormat="1" ht="16.5">
      <c r="A677" s="27"/>
      <c r="B677" s="11"/>
      <c r="C677" s="29"/>
      <c r="D677" s="29"/>
      <c r="E677" s="29"/>
      <c r="F677" s="29"/>
      <c r="I677" s="19"/>
      <c r="J677" s="19"/>
      <c r="K677" s="19"/>
      <c r="L677" s="19"/>
      <c r="M677" s="19"/>
      <c r="N677" s="19"/>
      <c r="O677" s="19"/>
      <c r="P677" s="19"/>
      <c r="Q677" s="19"/>
      <c r="R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c r="DK677" s="19"/>
      <c r="DL677" s="19"/>
      <c r="DM677" s="19"/>
      <c r="DN677" s="19"/>
      <c r="DO677" s="19"/>
      <c r="DP677" s="19"/>
      <c r="DQ677" s="19"/>
      <c r="DR677" s="19"/>
      <c r="DS677" s="19"/>
      <c r="DT677" s="19"/>
      <c r="DU677" s="19"/>
      <c r="DV677" s="19"/>
      <c r="DW677" s="19"/>
      <c r="DX677" s="19"/>
      <c r="DY677" s="19"/>
      <c r="DZ677" s="19"/>
      <c r="EA677" s="19"/>
      <c r="EB677" s="19"/>
      <c r="EC677" s="19"/>
      <c r="ED677" s="19"/>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c r="GN677" s="19"/>
      <c r="GO677" s="19"/>
      <c r="GP677" s="19"/>
      <c r="GQ677" s="19"/>
      <c r="GR677" s="19"/>
      <c r="GS677" s="19"/>
      <c r="GT677" s="19"/>
      <c r="GU677" s="19"/>
      <c r="GV677" s="19"/>
      <c r="GW677" s="19"/>
      <c r="GX677" s="19"/>
      <c r="GY677" s="19"/>
      <c r="GZ677" s="19"/>
      <c r="HA677" s="19"/>
      <c r="HB677" s="19"/>
      <c r="HC677" s="19"/>
      <c r="HD677" s="19"/>
      <c r="HE677" s="19"/>
      <c r="HF677" s="19"/>
      <c r="HG677" s="19"/>
      <c r="HH677" s="19"/>
      <c r="HI677" s="19"/>
      <c r="HJ677" s="19"/>
      <c r="HK677" s="19"/>
      <c r="HL677" s="19"/>
      <c r="HM677" s="19"/>
      <c r="HN677" s="19"/>
      <c r="HO677" s="19"/>
      <c r="HP677" s="19"/>
      <c r="HQ677" s="19"/>
      <c r="HR677" s="19"/>
      <c r="HS677" s="19"/>
      <c r="HT677" s="19"/>
      <c r="HU677" s="19"/>
      <c r="HV677" s="19"/>
      <c r="HW677" s="19"/>
      <c r="HX677" s="19"/>
      <c r="HY677" s="19"/>
      <c r="HZ677" s="19"/>
      <c r="IA677" s="19"/>
      <c r="IB677" s="19"/>
      <c r="IC677" s="19"/>
      <c r="ID677" s="19"/>
      <c r="IE677" s="19"/>
      <c r="IF677" s="19"/>
      <c r="IG677" s="19"/>
      <c r="IH677" s="19"/>
      <c r="II677" s="19"/>
      <c r="IJ677" s="19"/>
      <c r="IK677" s="19"/>
      <c r="IL677" s="19"/>
      <c r="IM677" s="19"/>
      <c r="IN677" s="19"/>
      <c r="IO677" s="19"/>
      <c r="IP677" s="19"/>
      <c r="IQ677" s="19"/>
      <c r="IR677" s="19"/>
      <c r="IS677" s="19"/>
      <c r="IT677" s="19"/>
      <c r="IU677" s="19"/>
      <c r="IV677" s="19"/>
    </row>
    <row r="678" spans="1:256" s="28" customFormat="1" ht="16.5">
      <c r="A678" s="27"/>
      <c r="B678" s="11"/>
      <c r="C678" s="29"/>
      <c r="D678" s="29"/>
      <c r="E678" s="29"/>
      <c r="F678" s="29"/>
      <c r="I678" s="19"/>
      <c r="J678" s="19"/>
      <c r="K678" s="19"/>
      <c r="L678" s="19"/>
      <c r="M678" s="19"/>
      <c r="N678" s="19"/>
      <c r="O678" s="19"/>
      <c r="P678" s="19"/>
      <c r="Q678" s="19"/>
      <c r="R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c r="DK678" s="19"/>
      <c r="DL678" s="19"/>
      <c r="DM678" s="19"/>
      <c r="DN678" s="19"/>
      <c r="DO678" s="19"/>
      <c r="DP678" s="19"/>
      <c r="DQ678" s="19"/>
      <c r="DR678" s="19"/>
      <c r="DS678" s="19"/>
      <c r="DT678" s="19"/>
      <c r="DU678" s="19"/>
      <c r="DV678" s="19"/>
      <c r="DW678" s="19"/>
      <c r="DX678" s="19"/>
      <c r="DY678" s="19"/>
      <c r="DZ678" s="19"/>
      <c r="EA678" s="19"/>
      <c r="EB678" s="19"/>
      <c r="EC678" s="19"/>
      <c r="ED678" s="19"/>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c r="GN678" s="19"/>
      <c r="GO678" s="19"/>
      <c r="GP678" s="19"/>
      <c r="GQ678" s="19"/>
      <c r="GR678" s="19"/>
      <c r="GS678" s="19"/>
      <c r="GT678" s="19"/>
      <c r="GU678" s="19"/>
      <c r="GV678" s="19"/>
      <c r="GW678" s="19"/>
      <c r="GX678" s="19"/>
      <c r="GY678" s="19"/>
      <c r="GZ678" s="19"/>
      <c r="HA678" s="19"/>
      <c r="HB678" s="19"/>
      <c r="HC678" s="19"/>
      <c r="HD678" s="19"/>
      <c r="HE678" s="19"/>
      <c r="HF678" s="19"/>
      <c r="HG678" s="19"/>
      <c r="HH678" s="19"/>
      <c r="HI678" s="19"/>
      <c r="HJ678" s="19"/>
      <c r="HK678" s="19"/>
      <c r="HL678" s="19"/>
      <c r="HM678" s="19"/>
      <c r="HN678" s="19"/>
      <c r="HO678" s="19"/>
      <c r="HP678" s="19"/>
      <c r="HQ678" s="19"/>
      <c r="HR678" s="19"/>
      <c r="HS678" s="19"/>
      <c r="HT678" s="19"/>
      <c r="HU678" s="19"/>
      <c r="HV678" s="19"/>
      <c r="HW678" s="19"/>
      <c r="HX678" s="19"/>
      <c r="HY678" s="19"/>
      <c r="HZ678" s="19"/>
      <c r="IA678" s="19"/>
      <c r="IB678" s="19"/>
      <c r="IC678" s="19"/>
      <c r="ID678" s="19"/>
      <c r="IE678" s="19"/>
      <c r="IF678" s="19"/>
      <c r="IG678" s="19"/>
      <c r="IH678" s="19"/>
      <c r="II678" s="19"/>
      <c r="IJ678" s="19"/>
      <c r="IK678" s="19"/>
      <c r="IL678" s="19"/>
      <c r="IM678" s="19"/>
      <c r="IN678" s="19"/>
      <c r="IO678" s="19"/>
      <c r="IP678" s="19"/>
      <c r="IQ678" s="19"/>
      <c r="IR678" s="19"/>
      <c r="IS678" s="19"/>
      <c r="IT678" s="19"/>
      <c r="IU678" s="19"/>
      <c r="IV678" s="19"/>
    </row>
  </sheetData>
  <sheetProtection/>
  <mergeCells count="62">
    <mergeCell ref="EW7:FO7"/>
    <mergeCell ref="HB8:HT8"/>
    <mergeCell ref="FP7:GH7"/>
    <mergeCell ref="GI7:HA7"/>
    <mergeCell ref="HB7:HT7"/>
    <mergeCell ref="HU8:IM8"/>
    <mergeCell ref="IN8:IV8"/>
    <mergeCell ref="DK8:EC8"/>
    <mergeCell ref="ED8:EV8"/>
    <mergeCell ref="EW8:FO8"/>
    <mergeCell ref="FP8:GH8"/>
    <mergeCell ref="GI8:HA8"/>
    <mergeCell ref="A1:S1"/>
    <mergeCell ref="A4:S4"/>
    <mergeCell ref="A10:A14"/>
    <mergeCell ref="B10:B14"/>
    <mergeCell ref="C10:C14"/>
    <mergeCell ref="D10:D14"/>
    <mergeCell ref="E10:E14"/>
    <mergeCell ref="A5:S5"/>
    <mergeCell ref="A2:S2"/>
    <mergeCell ref="A3:S3"/>
    <mergeCell ref="A6:S6"/>
    <mergeCell ref="A9:S9"/>
    <mergeCell ref="A8:S8"/>
    <mergeCell ref="F12:F14"/>
    <mergeCell ref="R12:R14"/>
    <mergeCell ref="G13:G14"/>
    <mergeCell ref="H13:H14"/>
    <mergeCell ref="G12:H12"/>
    <mergeCell ref="I12:I14"/>
    <mergeCell ref="J12:J14"/>
    <mergeCell ref="HU7:IM7"/>
    <mergeCell ref="IN7:IV7"/>
    <mergeCell ref="A7:S7"/>
    <mergeCell ref="T7:AL7"/>
    <mergeCell ref="AM7:BE7"/>
    <mergeCell ref="BF7:BX7"/>
    <mergeCell ref="BY7:CQ7"/>
    <mergeCell ref="CR7:DJ7"/>
    <mergeCell ref="DK7:EC7"/>
    <mergeCell ref="ED7:EV7"/>
    <mergeCell ref="K12:K14"/>
    <mergeCell ref="F10:H11"/>
    <mergeCell ref="I10:J11"/>
    <mergeCell ref="K10:L11"/>
    <mergeCell ref="L12:L14"/>
    <mergeCell ref="S307:S313"/>
    <mergeCell ref="S10:S14"/>
    <mergeCell ref="M12:M14"/>
    <mergeCell ref="N12:N14"/>
    <mergeCell ref="O12:O14"/>
    <mergeCell ref="P12:P14"/>
    <mergeCell ref="Q12:Q14"/>
    <mergeCell ref="Q10:R11"/>
    <mergeCell ref="CR8:DJ8"/>
    <mergeCell ref="M10:N11"/>
    <mergeCell ref="O10:P11"/>
    <mergeCell ref="T8:AL8"/>
    <mergeCell ref="AM8:BE8"/>
    <mergeCell ref="BF8:BX8"/>
    <mergeCell ref="BY8:CQ8"/>
  </mergeCells>
  <printOptions horizontalCentered="1"/>
  <pageMargins left="0" right="0" top="0.18" bottom="0.07" header="0.37" footer="0.28"/>
  <pageSetup horizontalDpi="600" verticalDpi="600" orientation="landscape" paperSize="9" scale="55" r:id="rId3"/>
  <headerFooter alignWithMargins="0">
    <oddFooter>&amp;C&amp;"Times New Roman,Regular"Trang &amp;P/&amp;N</oddFooter>
  </headerFooter>
  <legacyDrawing r:id="rId2"/>
</worksheet>
</file>

<file path=xl/worksheets/sheet5.xml><?xml version="1.0" encoding="utf-8"?>
<worksheet xmlns="http://schemas.openxmlformats.org/spreadsheetml/2006/main" xmlns:r="http://schemas.openxmlformats.org/officeDocument/2006/relationships">
  <dimension ref="A1:Y62"/>
  <sheetViews>
    <sheetView tabSelected="1" zoomScale="85" zoomScaleNormal="85" workbookViewId="0" topLeftCell="A1">
      <selection activeCell="K7" sqref="K7:L8"/>
    </sheetView>
  </sheetViews>
  <sheetFormatPr defaultColWidth="8.875" defaultRowHeight="14.25"/>
  <cols>
    <col min="1" max="1" width="5.375" style="221" customWidth="1"/>
    <col min="2" max="2" width="28.625" style="221" customWidth="1"/>
    <col min="3" max="3" width="13.875" style="221" customWidth="1"/>
    <col min="4" max="4" width="21.375" style="221" customWidth="1"/>
    <col min="5" max="5" width="12.375" style="221" customWidth="1"/>
    <col min="6" max="6" width="14.875" style="221" customWidth="1"/>
    <col min="7" max="7" width="13.625" style="221" customWidth="1"/>
    <col min="8" max="8" width="13.375" style="221" customWidth="1"/>
    <col min="9" max="9" width="13.875" style="221" customWidth="1"/>
    <col min="10" max="10" width="13.375" style="221" customWidth="1"/>
    <col min="11" max="11" width="13.125" style="221" customWidth="1"/>
    <col min="12" max="12" width="12.375" style="221" customWidth="1"/>
    <col min="13" max="13" width="12.625" style="221" customWidth="1"/>
    <col min="14" max="15" width="12.375" style="221" customWidth="1"/>
    <col min="16" max="16" width="12.875" style="221" customWidth="1"/>
    <col min="17" max="18" width="11.125" style="221" customWidth="1"/>
    <col min="19" max="19" width="10.375" style="221" customWidth="1"/>
    <col min="20" max="25" width="0" style="221" hidden="1" customWidth="1"/>
    <col min="26" max="16384" width="8.875" style="221" customWidth="1"/>
  </cols>
  <sheetData>
    <row r="1" spans="1:19" ht="16.5">
      <c r="A1" s="338" t="s">
        <v>1019</v>
      </c>
      <c r="B1" s="338"/>
      <c r="C1" s="338"/>
      <c r="D1" s="338"/>
      <c r="E1" s="338"/>
      <c r="F1" s="338"/>
      <c r="G1" s="338"/>
      <c r="H1" s="338"/>
      <c r="I1" s="338"/>
      <c r="J1" s="338"/>
      <c r="K1" s="338"/>
      <c r="L1" s="338"/>
      <c r="M1" s="338"/>
      <c r="N1" s="338"/>
      <c r="O1" s="338"/>
      <c r="P1" s="338"/>
      <c r="Q1" s="338"/>
      <c r="R1" s="338"/>
      <c r="S1" s="338"/>
    </row>
    <row r="2" spans="1:22" s="11" customFormat="1" ht="16.5">
      <c r="A2" s="337" t="s">
        <v>1015</v>
      </c>
      <c r="B2" s="337"/>
      <c r="C2" s="337"/>
      <c r="D2" s="337"/>
      <c r="E2" s="337"/>
      <c r="F2" s="337"/>
      <c r="G2" s="337"/>
      <c r="H2" s="337"/>
      <c r="I2" s="337"/>
      <c r="J2" s="337"/>
      <c r="K2" s="337"/>
      <c r="L2" s="337"/>
      <c r="M2" s="337"/>
      <c r="N2" s="337"/>
      <c r="O2" s="337"/>
      <c r="P2" s="337"/>
      <c r="Q2" s="337"/>
      <c r="R2" s="337"/>
      <c r="S2" s="337"/>
      <c r="T2" s="10"/>
      <c r="U2" s="10"/>
      <c r="V2" s="10"/>
    </row>
    <row r="3" spans="1:22" s="11" customFormat="1" ht="16.5">
      <c r="A3" s="337" t="s">
        <v>152</v>
      </c>
      <c r="B3" s="337"/>
      <c r="C3" s="337"/>
      <c r="D3" s="337"/>
      <c r="E3" s="337"/>
      <c r="F3" s="337"/>
      <c r="G3" s="337"/>
      <c r="H3" s="337"/>
      <c r="I3" s="337"/>
      <c r="J3" s="337"/>
      <c r="K3" s="337"/>
      <c r="L3" s="337"/>
      <c r="M3" s="337"/>
      <c r="N3" s="337"/>
      <c r="O3" s="337"/>
      <c r="P3" s="337"/>
      <c r="Q3" s="337"/>
      <c r="R3" s="337"/>
      <c r="S3" s="337"/>
      <c r="T3" s="10"/>
      <c r="U3" s="10"/>
      <c r="V3" s="10"/>
    </row>
    <row r="4" spans="1:22" s="11" customFormat="1" ht="16.5">
      <c r="A4" s="331" t="s">
        <v>1180</v>
      </c>
      <c r="B4" s="331"/>
      <c r="C4" s="331"/>
      <c r="D4" s="331"/>
      <c r="E4" s="331"/>
      <c r="F4" s="331"/>
      <c r="G4" s="331"/>
      <c r="H4" s="331"/>
      <c r="I4" s="331"/>
      <c r="J4" s="331"/>
      <c r="K4" s="331"/>
      <c r="L4" s="331"/>
      <c r="M4" s="331"/>
      <c r="N4" s="331"/>
      <c r="O4" s="331"/>
      <c r="P4" s="331"/>
      <c r="Q4" s="331"/>
      <c r="R4" s="331"/>
      <c r="S4" s="331"/>
      <c r="T4" s="12"/>
      <c r="U4" s="12"/>
      <c r="V4" s="12"/>
    </row>
    <row r="5" spans="1:22" s="11" customFormat="1" ht="16.5" hidden="1">
      <c r="A5" s="331" t="s">
        <v>1012</v>
      </c>
      <c r="B5" s="331"/>
      <c r="C5" s="331"/>
      <c r="D5" s="331"/>
      <c r="E5" s="331"/>
      <c r="F5" s="331"/>
      <c r="G5" s="331"/>
      <c r="H5" s="331"/>
      <c r="I5" s="331"/>
      <c r="J5" s="331"/>
      <c r="K5" s="331"/>
      <c r="L5" s="331"/>
      <c r="M5" s="331"/>
      <c r="N5" s="331"/>
      <c r="O5" s="331"/>
      <c r="P5" s="331"/>
      <c r="Q5" s="331"/>
      <c r="R5" s="331"/>
      <c r="S5" s="331"/>
      <c r="T5" s="12"/>
      <c r="U5" s="12"/>
      <c r="V5" s="12"/>
    </row>
    <row r="6" spans="1:22" s="11" customFormat="1" ht="16.5">
      <c r="A6" s="332" t="s">
        <v>404</v>
      </c>
      <c r="B6" s="332"/>
      <c r="C6" s="332"/>
      <c r="D6" s="332"/>
      <c r="E6" s="332"/>
      <c r="F6" s="332"/>
      <c r="G6" s="332"/>
      <c r="H6" s="332"/>
      <c r="I6" s="332"/>
      <c r="J6" s="332"/>
      <c r="K6" s="332"/>
      <c r="L6" s="332"/>
      <c r="M6" s="332"/>
      <c r="N6" s="332"/>
      <c r="O6" s="332"/>
      <c r="P6" s="332"/>
      <c r="Q6" s="332"/>
      <c r="R6" s="332"/>
      <c r="S6" s="332"/>
      <c r="T6" s="13"/>
      <c r="U6" s="13"/>
      <c r="V6" s="13"/>
    </row>
    <row r="7" spans="1:22" s="11" customFormat="1" ht="16.5">
      <c r="A7" s="328" t="s">
        <v>405</v>
      </c>
      <c r="B7" s="328" t="s">
        <v>406</v>
      </c>
      <c r="C7" s="328" t="s">
        <v>407</v>
      </c>
      <c r="D7" s="328" t="s">
        <v>408</v>
      </c>
      <c r="E7" s="328" t="s">
        <v>1023</v>
      </c>
      <c r="F7" s="328" t="s">
        <v>410</v>
      </c>
      <c r="G7" s="328"/>
      <c r="H7" s="328"/>
      <c r="I7" s="328" t="s">
        <v>586</v>
      </c>
      <c r="J7" s="328"/>
      <c r="K7" s="328" t="s">
        <v>411</v>
      </c>
      <c r="L7" s="328"/>
      <c r="M7" s="328" t="s">
        <v>388</v>
      </c>
      <c r="N7" s="328"/>
      <c r="O7" s="328" t="s">
        <v>412</v>
      </c>
      <c r="P7" s="328"/>
      <c r="Q7" s="328" t="s">
        <v>389</v>
      </c>
      <c r="R7" s="328"/>
      <c r="S7" s="328" t="s">
        <v>413</v>
      </c>
      <c r="T7" s="14"/>
      <c r="U7" s="14"/>
      <c r="V7" s="14"/>
    </row>
    <row r="8" spans="1:22" s="11" customFormat="1" ht="42" customHeight="1">
      <c r="A8" s="329"/>
      <c r="B8" s="329"/>
      <c r="C8" s="329"/>
      <c r="D8" s="329"/>
      <c r="E8" s="329"/>
      <c r="F8" s="329"/>
      <c r="G8" s="329"/>
      <c r="H8" s="329"/>
      <c r="I8" s="329"/>
      <c r="J8" s="329"/>
      <c r="K8" s="329"/>
      <c r="L8" s="329"/>
      <c r="M8" s="329"/>
      <c r="N8" s="329"/>
      <c r="O8" s="329"/>
      <c r="P8" s="329"/>
      <c r="Q8" s="329"/>
      <c r="R8" s="329"/>
      <c r="S8" s="329"/>
      <c r="T8" s="14"/>
      <c r="U8" s="14"/>
      <c r="V8" s="14"/>
    </row>
    <row r="9" spans="1:19" s="15" customFormat="1" ht="33" customHeight="1">
      <c r="A9" s="329"/>
      <c r="B9" s="329"/>
      <c r="C9" s="329"/>
      <c r="D9" s="329"/>
      <c r="E9" s="329"/>
      <c r="F9" s="329" t="s">
        <v>414</v>
      </c>
      <c r="G9" s="329" t="s">
        <v>415</v>
      </c>
      <c r="H9" s="329"/>
      <c r="I9" s="329" t="s">
        <v>416</v>
      </c>
      <c r="J9" s="329" t="s">
        <v>417</v>
      </c>
      <c r="K9" s="329" t="s">
        <v>416</v>
      </c>
      <c r="L9" s="329" t="s">
        <v>417</v>
      </c>
      <c r="M9" s="329" t="s">
        <v>416</v>
      </c>
      <c r="N9" s="329" t="s">
        <v>417</v>
      </c>
      <c r="O9" s="329" t="s">
        <v>416</v>
      </c>
      <c r="P9" s="329" t="s">
        <v>417</v>
      </c>
      <c r="Q9" s="329" t="s">
        <v>416</v>
      </c>
      <c r="R9" s="329" t="s">
        <v>417</v>
      </c>
      <c r="S9" s="329"/>
    </row>
    <row r="10" spans="1:19" s="15" customFormat="1" ht="57.75" customHeight="1">
      <c r="A10" s="329"/>
      <c r="B10" s="329"/>
      <c r="C10" s="329"/>
      <c r="D10" s="329"/>
      <c r="E10" s="329"/>
      <c r="F10" s="329"/>
      <c r="G10" s="329" t="s">
        <v>416</v>
      </c>
      <c r="H10" s="329" t="s">
        <v>417</v>
      </c>
      <c r="I10" s="329"/>
      <c r="J10" s="329"/>
      <c r="K10" s="329"/>
      <c r="L10" s="329"/>
      <c r="M10" s="329"/>
      <c r="N10" s="329"/>
      <c r="O10" s="329"/>
      <c r="P10" s="329"/>
      <c r="Q10" s="329"/>
      <c r="R10" s="329"/>
      <c r="S10" s="329"/>
    </row>
    <row r="11" spans="1:19" s="15" customFormat="1" ht="38.25" customHeight="1">
      <c r="A11" s="329"/>
      <c r="B11" s="329"/>
      <c r="C11" s="329"/>
      <c r="D11" s="329"/>
      <c r="E11" s="329"/>
      <c r="F11" s="329"/>
      <c r="G11" s="329"/>
      <c r="H11" s="329"/>
      <c r="I11" s="329"/>
      <c r="J11" s="329"/>
      <c r="K11" s="329"/>
      <c r="L11" s="329"/>
      <c r="M11" s="329"/>
      <c r="N11" s="329"/>
      <c r="O11" s="329"/>
      <c r="P11" s="329"/>
      <c r="Q11" s="329"/>
      <c r="R11" s="329"/>
      <c r="S11" s="329"/>
    </row>
    <row r="12" spans="1:22" s="17" customFormat="1" ht="16.5" hidden="1">
      <c r="A12" s="82">
        <v>1</v>
      </c>
      <c r="B12" s="82">
        <v>2</v>
      </c>
      <c r="C12" s="82">
        <v>3</v>
      </c>
      <c r="D12" s="82">
        <v>4</v>
      </c>
      <c r="E12" s="82">
        <v>5</v>
      </c>
      <c r="F12" s="82">
        <v>6</v>
      </c>
      <c r="G12" s="82">
        <v>7</v>
      </c>
      <c r="H12" s="82">
        <v>8</v>
      </c>
      <c r="I12" s="82">
        <v>9</v>
      </c>
      <c r="J12" s="82">
        <v>10</v>
      </c>
      <c r="K12" s="82">
        <v>11</v>
      </c>
      <c r="L12" s="82">
        <v>12</v>
      </c>
      <c r="M12" s="82">
        <v>17</v>
      </c>
      <c r="N12" s="82">
        <v>18</v>
      </c>
      <c r="O12" s="82">
        <v>21</v>
      </c>
      <c r="P12" s="82">
        <v>22</v>
      </c>
      <c r="Q12" s="82">
        <v>25</v>
      </c>
      <c r="R12" s="82">
        <v>26</v>
      </c>
      <c r="S12" s="82">
        <v>35</v>
      </c>
      <c r="T12" s="81">
        <v>36</v>
      </c>
      <c r="U12" s="16">
        <v>37</v>
      </c>
      <c r="V12" s="16">
        <v>38</v>
      </c>
    </row>
    <row r="13" spans="1:25" s="80" customFormat="1" ht="16.5">
      <c r="A13" s="83"/>
      <c r="B13" s="84" t="s">
        <v>1237</v>
      </c>
      <c r="C13" s="83"/>
      <c r="D13" s="83"/>
      <c r="E13" s="83"/>
      <c r="F13" s="83"/>
      <c r="G13" s="85">
        <f>G14+G26</f>
        <v>2331403</v>
      </c>
      <c r="H13" s="85">
        <f>H14+H26</f>
        <v>1004515</v>
      </c>
      <c r="I13" s="85">
        <f>I14+I26</f>
        <v>233348</v>
      </c>
      <c r="J13" s="85">
        <f>J14+J26</f>
        <v>134348</v>
      </c>
      <c r="K13" s="85">
        <f>K14+K26</f>
        <v>164334</v>
      </c>
      <c r="L13" s="85">
        <f>L14+L26</f>
        <v>134348</v>
      </c>
      <c r="M13" s="85">
        <f>M14+M26</f>
        <v>1403212</v>
      </c>
      <c r="N13" s="85">
        <f>N14+N26</f>
        <v>530947</v>
      </c>
      <c r="O13" s="85">
        <f>O14+O26</f>
        <v>310712</v>
      </c>
      <c r="P13" s="85">
        <f>P14+P26</f>
        <v>310712</v>
      </c>
      <c r="Q13" s="85">
        <f>Q14+Q26</f>
        <v>65447</v>
      </c>
      <c r="R13" s="85">
        <f>R14+R26</f>
        <v>65447</v>
      </c>
      <c r="S13" s="83"/>
      <c r="T13" s="79"/>
      <c r="U13" s="79"/>
      <c r="V13" s="79"/>
      <c r="W13" s="80">
        <f>Q13+O13</f>
        <v>376159</v>
      </c>
      <c r="X13" s="80">
        <f>50000*3</f>
        <v>150000</v>
      </c>
      <c r="Y13" s="80">
        <f>X13+W13</f>
        <v>526159</v>
      </c>
    </row>
    <row r="14" spans="1:19" s="21" customFormat="1" ht="69">
      <c r="A14" s="86" t="s">
        <v>423</v>
      </c>
      <c r="B14" s="87" t="s">
        <v>424</v>
      </c>
      <c r="C14" s="88"/>
      <c r="D14" s="88"/>
      <c r="E14" s="88"/>
      <c r="F14" s="88"/>
      <c r="G14" s="89">
        <f>G15</f>
        <v>1860600</v>
      </c>
      <c r="H14" s="89">
        <f>H15</f>
        <v>533712</v>
      </c>
      <c r="I14" s="89">
        <f>I15</f>
        <v>233348</v>
      </c>
      <c r="J14" s="89">
        <f>J15</f>
        <v>134348</v>
      </c>
      <c r="K14" s="89">
        <f>K15</f>
        <v>164334</v>
      </c>
      <c r="L14" s="89">
        <f>L15</f>
        <v>134348</v>
      </c>
      <c r="M14" s="89">
        <f>M15</f>
        <v>1095580</v>
      </c>
      <c r="N14" s="89">
        <f>N15</f>
        <v>232210</v>
      </c>
      <c r="O14" s="89">
        <f>O15</f>
        <v>176946</v>
      </c>
      <c r="P14" s="89">
        <f>P15</f>
        <v>176946</v>
      </c>
      <c r="Q14" s="89">
        <f>Q15</f>
        <v>6580</v>
      </c>
      <c r="R14" s="89">
        <f>R15</f>
        <v>6580</v>
      </c>
      <c r="S14" s="90"/>
    </row>
    <row r="15" spans="1:19" s="22" customFormat="1" ht="51.75">
      <c r="A15" s="91" t="s">
        <v>425</v>
      </c>
      <c r="B15" s="92" t="s">
        <v>426</v>
      </c>
      <c r="C15" s="93"/>
      <c r="D15" s="93"/>
      <c r="E15" s="93"/>
      <c r="F15" s="93"/>
      <c r="G15" s="94">
        <f>SUM(G20:G25)+G18+6290</f>
        <v>1860600</v>
      </c>
      <c r="H15" s="94">
        <f>SUM(H18:H25)</f>
        <v>533712</v>
      </c>
      <c r="I15" s="94">
        <f>SUM(I18:I25)</f>
        <v>233348</v>
      </c>
      <c r="J15" s="94">
        <f>SUM(J18:J25)</f>
        <v>134348</v>
      </c>
      <c r="K15" s="94">
        <f>SUM(K18:K25)</f>
        <v>164334</v>
      </c>
      <c r="L15" s="94">
        <f>SUM(L18:L25)</f>
        <v>134348</v>
      </c>
      <c r="M15" s="94">
        <f>SUM(M18:M25)</f>
        <v>1095580</v>
      </c>
      <c r="N15" s="94">
        <f>SUM(N18:N25)</f>
        <v>232210</v>
      </c>
      <c r="O15" s="94">
        <f>SUM(O18:O25)</f>
        <v>176946</v>
      </c>
      <c r="P15" s="94">
        <f>SUM(P18:P25)</f>
        <v>176946</v>
      </c>
      <c r="Q15" s="94">
        <f>SUM(Q18:Q25)</f>
        <v>6580</v>
      </c>
      <c r="R15" s="94">
        <f>SUM(R18:R25)</f>
        <v>6580</v>
      </c>
      <c r="S15" s="95"/>
    </row>
    <row r="16" spans="1:19" s="23" customFormat="1" ht="17.25">
      <c r="A16" s="91"/>
      <c r="B16" s="92" t="s">
        <v>427</v>
      </c>
      <c r="C16" s="96"/>
      <c r="D16" s="96"/>
      <c r="E16" s="96"/>
      <c r="F16" s="96"/>
      <c r="G16" s="97"/>
      <c r="H16" s="97"/>
      <c r="I16" s="97"/>
      <c r="J16" s="97"/>
      <c r="K16" s="97"/>
      <c r="L16" s="97"/>
      <c r="M16" s="97"/>
      <c r="N16" s="97"/>
      <c r="O16" s="97"/>
      <c r="P16" s="97"/>
      <c r="Q16" s="97"/>
      <c r="R16" s="97"/>
      <c r="S16" s="97"/>
    </row>
    <row r="17" spans="1:19" s="22" customFormat="1" ht="69">
      <c r="A17" s="91"/>
      <c r="B17" s="98" t="s">
        <v>428</v>
      </c>
      <c r="C17" s="93"/>
      <c r="D17" s="93"/>
      <c r="E17" s="93"/>
      <c r="F17" s="93"/>
      <c r="G17" s="95"/>
      <c r="H17" s="95"/>
      <c r="I17" s="95"/>
      <c r="J17" s="95"/>
      <c r="K17" s="95"/>
      <c r="L17" s="95"/>
      <c r="M17" s="95"/>
      <c r="N17" s="95"/>
      <c r="O17" s="95"/>
      <c r="P17" s="95"/>
      <c r="Q17" s="95"/>
      <c r="R17" s="95"/>
      <c r="S17" s="95"/>
    </row>
    <row r="18" spans="1:19" s="19" customFormat="1" ht="49.5">
      <c r="A18" s="137">
        <v>1</v>
      </c>
      <c r="B18" s="5" t="s">
        <v>145</v>
      </c>
      <c r="C18" s="1" t="s">
        <v>441</v>
      </c>
      <c r="D18" s="1" t="s">
        <v>442</v>
      </c>
      <c r="E18" s="1" t="s">
        <v>479</v>
      </c>
      <c r="F18" s="45" t="s">
        <v>444</v>
      </c>
      <c r="G18" s="76">
        <v>311027</v>
      </c>
      <c r="H18" s="76">
        <v>311027</v>
      </c>
      <c r="I18" s="3">
        <v>106000</v>
      </c>
      <c r="J18" s="3">
        <v>106000</v>
      </c>
      <c r="K18" s="3">
        <v>106000</v>
      </c>
      <c r="L18" s="3">
        <v>106000</v>
      </c>
      <c r="M18" s="4">
        <v>100000</v>
      </c>
      <c r="N18" s="4">
        <v>100000</v>
      </c>
      <c r="O18" s="32">
        <f>P18</f>
        <v>100000</v>
      </c>
      <c r="P18" s="32">
        <v>100000</v>
      </c>
      <c r="Q18" s="32"/>
      <c r="R18" s="32"/>
      <c r="S18" s="1" t="s">
        <v>156</v>
      </c>
    </row>
    <row r="19" spans="1:19" s="19" customFormat="1" ht="49.5">
      <c r="A19" s="137">
        <v>2</v>
      </c>
      <c r="B19" s="5" t="s">
        <v>146</v>
      </c>
      <c r="C19" s="1" t="s">
        <v>613</v>
      </c>
      <c r="D19" s="1" t="s">
        <v>149</v>
      </c>
      <c r="E19" s="1" t="s">
        <v>599</v>
      </c>
      <c r="F19" s="45" t="s">
        <v>153</v>
      </c>
      <c r="G19" s="76" t="s">
        <v>155</v>
      </c>
      <c r="H19" s="2">
        <v>6290</v>
      </c>
      <c r="I19" s="3">
        <v>3000</v>
      </c>
      <c r="J19" s="3">
        <v>3000</v>
      </c>
      <c r="K19" s="3">
        <v>3000</v>
      </c>
      <c r="L19" s="3">
        <v>3000</v>
      </c>
      <c r="M19" s="4">
        <v>1500</v>
      </c>
      <c r="N19" s="4">
        <v>1500</v>
      </c>
      <c r="O19" s="4">
        <v>1500</v>
      </c>
      <c r="P19" s="4">
        <v>1500</v>
      </c>
      <c r="Q19" s="32"/>
      <c r="R19" s="32"/>
      <c r="S19" s="219"/>
    </row>
    <row r="20" spans="1:19" s="19" customFormat="1" ht="49.5">
      <c r="A20" s="137">
        <v>3</v>
      </c>
      <c r="B20" s="5" t="s">
        <v>435</v>
      </c>
      <c r="C20" s="1" t="s">
        <v>436</v>
      </c>
      <c r="D20" s="1" t="s">
        <v>437</v>
      </c>
      <c r="E20" s="1" t="s">
        <v>438</v>
      </c>
      <c r="F20" s="1" t="s">
        <v>439</v>
      </c>
      <c r="G20" s="3">
        <v>528848</v>
      </c>
      <c r="H20" s="2">
        <v>40000</v>
      </c>
      <c r="I20" s="3"/>
      <c r="J20" s="3"/>
      <c r="K20" s="3"/>
      <c r="L20" s="3"/>
      <c r="M20" s="4">
        <v>40000</v>
      </c>
      <c r="N20" s="4">
        <v>40000</v>
      </c>
      <c r="O20" s="4">
        <v>40000</v>
      </c>
      <c r="P20" s="4">
        <v>40000</v>
      </c>
      <c r="Q20" s="32"/>
      <c r="R20" s="32"/>
      <c r="S20" s="219"/>
    </row>
    <row r="21" spans="1:19" s="19" customFormat="1" ht="49.5">
      <c r="A21" s="137">
        <v>4</v>
      </c>
      <c r="B21" s="5" t="s">
        <v>147</v>
      </c>
      <c r="C21" s="1" t="s">
        <v>148</v>
      </c>
      <c r="D21" s="1" t="s">
        <v>150</v>
      </c>
      <c r="E21" s="63" t="s">
        <v>599</v>
      </c>
      <c r="F21" s="45" t="s">
        <v>154</v>
      </c>
      <c r="G21" s="9">
        <v>47729</v>
      </c>
      <c r="H21" s="9">
        <v>47729</v>
      </c>
      <c r="I21" s="9">
        <v>10000</v>
      </c>
      <c r="J21" s="9">
        <v>10000</v>
      </c>
      <c r="K21" s="9">
        <v>10000</v>
      </c>
      <c r="L21" s="9">
        <v>10000</v>
      </c>
      <c r="M21" s="4">
        <f>N21</f>
        <v>36650</v>
      </c>
      <c r="N21" s="4">
        <v>36650</v>
      </c>
      <c r="O21" s="4">
        <f>20000+10646</f>
        <v>30646</v>
      </c>
      <c r="P21" s="4">
        <f>20000+10646</f>
        <v>30646</v>
      </c>
      <c r="Q21" s="32">
        <f>R21</f>
        <v>6000</v>
      </c>
      <c r="R21" s="32">
        <v>6000</v>
      </c>
      <c r="S21" s="219"/>
    </row>
    <row r="22" spans="1:19" s="19" customFormat="1" ht="99">
      <c r="A22" s="137">
        <v>5</v>
      </c>
      <c r="B22" s="6" t="s">
        <v>446</v>
      </c>
      <c r="C22" s="1" t="s">
        <v>447</v>
      </c>
      <c r="D22" s="1" t="s">
        <v>448</v>
      </c>
      <c r="E22" s="7" t="s">
        <v>449</v>
      </c>
      <c r="F22" s="1" t="s">
        <v>450</v>
      </c>
      <c r="G22" s="30">
        <v>945665</v>
      </c>
      <c r="H22" s="30">
        <v>107625</v>
      </c>
      <c r="I22" s="147">
        <v>102348</v>
      </c>
      <c r="J22" s="31">
        <v>3348</v>
      </c>
      <c r="K22" s="31">
        <v>33334</v>
      </c>
      <c r="L22" s="31">
        <v>3348</v>
      </c>
      <c r="M22" s="31">
        <v>912330</v>
      </c>
      <c r="N22" s="32">
        <v>48960</v>
      </c>
      <c r="O22" s="32"/>
      <c r="P22" s="32"/>
      <c r="Q22" s="32"/>
      <c r="R22" s="32"/>
      <c r="S22" s="219" t="s">
        <v>992</v>
      </c>
    </row>
    <row r="23" spans="1:19" ht="17.25">
      <c r="A23" s="222"/>
      <c r="B23" s="77" t="s">
        <v>162</v>
      </c>
      <c r="C23" s="39"/>
      <c r="D23" s="70"/>
      <c r="E23" s="70"/>
      <c r="F23" s="70"/>
      <c r="G23" s="78"/>
      <c r="H23" s="223">
        <f>G23</f>
        <v>0</v>
      </c>
      <c r="I23" s="78"/>
      <c r="J23" s="223"/>
      <c r="K23" s="78"/>
      <c r="L23" s="223"/>
      <c r="M23" s="78"/>
      <c r="N23" s="223"/>
      <c r="O23" s="222"/>
      <c r="P23" s="222"/>
      <c r="Q23" s="222"/>
      <c r="R23" s="222"/>
      <c r="S23" s="222"/>
    </row>
    <row r="24" spans="1:19" ht="115.5">
      <c r="A24" s="137">
        <v>6</v>
      </c>
      <c r="B24" s="3" t="s">
        <v>163</v>
      </c>
      <c r="C24" s="1" t="s">
        <v>613</v>
      </c>
      <c r="D24" s="76" t="s">
        <v>1204</v>
      </c>
      <c r="E24" s="7" t="s">
        <v>599</v>
      </c>
      <c r="F24" s="1" t="s">
        <v>1222</v>
      </c>
      <c r="G24" s="30">
        <v>6764</v>
      </c>
      <c r="H24" s="223">
        <f>G24</f>
        <v>6764</v>
      </c>
      <c r="I24" s="9">
        <v>3000</v>
      </c>
      <c r="J24" s="223">
        <f>I24</f>
        <v>3000</v>
      </c>
      <c r="K24" s="9">
        <v>3000</v>
      </c>
      <c r="L24" s="223">
        <f>K24</f>
        <v>3000</v>
      </c>
      <c r="M24" s="72">
        <v>3100</v>
      </c>
      <c r="N24" s="223">
        <f>M24</f>
        <v>3100</v>
      </c>
      <c r="O24" s="223">
        <f>P24</f>
        <v>2800</v>
      </c>
      <c r="P24" s="4">
        <v>2800</v>
      </c>
      <c r="Q24" s="222">
        <v>580</v>
      </c>
      <c r="R24" s="222">
        <v>580</v>
      </c>
      <c r="S24" s="222"/>
    </row>
    <row r="25" spans="1:19" ht="49.5">
      <c r="A25" s="137">
        <v>7</v>
      </c>
      <c r="B25" s="6" t="s">
        <v>166</v>
      </c>
      <c r="C25" s="1" t="s">
        <v>430</v>
      </c>
      <c r="D25" s="7"/>
      <c r="E25" s="7" t="s">
        <v>599</v>
      </c>
      <c r="F25" s="76" t="s">
        <v>1225</v>
      </c>
      <c r="G25" s="60">
        <v>14277</v>
      </c>
      <c r="H25" s="223">
        <f>G25</f>
        <v>14277</v>
      </c>
      <c r="I25" s="9">
        <v>9000</v>
      </c>
      <c r="J25" s="223">
        <f>I25</f>
        <v>9000</v>
      </c>
      <c r="K25" s="9">
        <v>9000</v>
      </c>
      <c r="L25" s="223">
        <f>K25</f>
        <v>9000</v>
      </c>
      <c r="M25" s="72">
        <v>2000</v>
      </c>
      <c r="N25" s="223">
        <f>M25</f>
        <v>2000</v>
      </c>
      <c r="O25" s="222">
        <v>2000</v>
      </c>
      <c r="P25" s="4">
        <v>2000</v>
      </c>
      <c r="Q25" s="222"/>
      <c r="R25" s="222"/>
      <c r="S25" s="222"/>
    </row>
    <row r="26" spans="1:19" s="21" customFormat="1" ht="34.5">
      <c r="A26" s="86" t="s">
        <v>489</v>
      </c>
      <c r="B26" s="87" t="s">
        <v>490</v>
      </c>
      <c r="C26" s="88"/>
      <c r="D26" s="88"/>
      <c r="E26" s="88"/>
      <c r="F26" s="88"/>
      <c r="G26" s="89">
        <f>G27</f>
        <v>470803</v>
      </c>
      <c r="H26" s="89">
        <f>H27</f>
        <v>470803</v>
      </c>
      <c r="I26" s="89"/>
      <c r="J26" s="89"/>
      <c r="K26" s="89"/>
      <c r="L26" s="89"/>
      <c r="M26" s="89">
        <f>M27</f>
        <v>307632</v>
      </c>
      <c r="N26" s="89">
        <f>N27</f>
        <v>298737</v>
      </c>
      <c r="O26" s="89">
        <f>O27</f>
        <v>133766</v>
      </c>
      <c r="P26" s="89">
        <f>P27</f>
        <v>133766</v>
      </c>
      <c r="Q26" s="89">
        <f>Q27</f>
        <v>58867</v>
      </c>
      <c r="R26" s="89">
        <f>R27</f>
        <v>58867</v>
      </c>
      <c r="S26" s="90"/>
    </row>
    <row r="27" spans="1:19" s="22" customFormat="1" ht="51.75">
      <c r="A27" s="91" t="s">
        <v>735</v>
      </c>
      <c r="B27" s="92" t="s">
        <v>736</v>
      </c>
      <c r="C27" s="93"/>
      <c r="D27" s="93"/>
      <c r="E27" s="93"/>
      <c r="F27" s="93"/>
      <c r="G27" s="94">
        <f>SUM(G28:G56)</f>
        <v>470803</v>
      </c>
      <c r="H27" s="94">
        <f>SUM(H28:H56)</f>
        <v>470803</v>
      </c>
      <c r="I27" s="94"/>
      <c r="J27" s="94"/>
      <c r="K27" s="94"/>
      <c r="L27" s="94"/>
      <c r="M27" s="94">
        <f>SUM(M28:M56)</f>
        <v>307632</v>
      </c>
      <c r="N27" s="94">
        <f>SUM(N28:N56)</f>
        <v>298737</v>
      </c>
      <c r="O27" s="94">
        <f>SUM(O28:O56)</f>
        <v>133766</v>
      </c>
      <c r="P27" s="94">
        <f>SUM(P28:P56)</f>
        <v>133766</v>
      </c>
      <c r="Q27" s="94">
        <f>SUM(Q28:Q56)</f>
        <v>58867</v>
      </c>
      <c r="R27" s="94">
        <f>SUM(R28:R56)</f>
        <v>58867</v>
      </c>
      <c r="S27" s="95"/>
    </row>
    <row r="28" spans="1:19" ht="49.5">
      <c r="A28" s="137">
        <v>8</v>
      </c>
      <c r="B28" s="5" t="s">
        <v>500</v>
      </c>
      <c r="C28" s="1" t="s">
        <v>436</v>
      </c>
      <c r="D28" s="7" t="s">
        <v>501</v>
      </c>
      <c r="E28" s="7" t="s">
        <v>502</v>
      </c>
      <c r="F28" s="1" t="s">
        <v>503</v>
      </c>
      <c r="G28" s="9">
        <v>120000</v>
      </c>
      <c r="H28" s="223">
        <f>G28</f>
        <v>120000</v>
      </c>
      <c r="I28" s="222"/>
      <c r="J28" s="222"/>
      <c r="K28" s="222"/>
      <c r="L28" s="222"/>
      <c r="M28" s="4">
        <v>25000</v>
      </c>
      <c r="N28" s="223">
        <f>M28</f>
        <v>25000</v>
      </c>
      <c r="O28" s="4">
        <v>25000</v>
      </c>
      <c r="P28" s="4">
        <v>25000</v>
      </c>
      <c r="Q28" s="222"/>
      <c r="R28" s="222"/>
      <c r="S28" s="222"/>
    </row>
    <row r="29" spans="1:19" ht="49.5">
      <c r="A29" s="137">
        <v>9</v>
      </c>
      <c r="B29" s="44" t="s">
        <v>936</v>
      </c>
      <c r="C29" s="1" t="s">
        <v>942</v>
      </c>
      <c r="D29" s="1" t="s">
        <v>1198</v>
      </c>
      <c r="E29" s="63" t="s">
        <v>599</v>
      </c>
      <c r="F29" s="45" t="s">
        <v>954</v>
      </c>
      <c r="G29" s="30">
        <v>14893</v>
      </c>
      <c r="H29" s="223">
        <f>G29</f>
        <v>14893</v>
      </c>
      <c r="I29" s="222"/>
      <c r="J29" s="222"/>
      <c r="K29" s="222"/>
      <c r="L29" s="222"/>
      <c r="M29" s="4">
        <v>13400</v>
      </c>
      <c r="N29" s="223">
        <f>M29</f>
        <v>13400</v>
      </c>
      <c r="O29" s="4">
        <v>10000</v>
      </c>
      <c r="P29" s="4">
        <v>10000</v>
      </c>
      <c r="Q29" s="222"/>
      <c r="R29" s="222"/>
      <c r="S29" s="222"/>
    </row>
    <row r="30" spans="1:19" ht="82.5">
      <c r="A30" s="137">
        <v>10</v>
      </c>
      <c r="B30" s="44" t="s">
        <v>157</v>
      </c>
      <c r="C30" s="1" t="s">
        <v>430</v>
      </c>
      <c r="D30" s="1" t="s">
        <v>1199</v>
      </c>
      <c r="E30" s="7">
        <v>2016</v>
      </c>
      <c r="F30" s="45" t="s">
        <v>1216</v>
      </c>
      <c r="G30" s="60">
        <v>11720</v>
      </c>
      <c r="H30" s="223">
        <f>G30</f>
        <v>11720</v>
      </c>
      <c r="I30" s="222"/>
      <c r="J30" s="222"/>
      <c r="K30" s="222"/>
      <c r="L30" s="222"/>
      <c r="M30" s="4">
        <v>10500</v>
      </c>
      <c r="N30" s="223">
        <f>M30</f>
        <v>10500</v>
      </c>
      <c r="O30" s="4">
        <v>5000</v>
      </c>
      <c r="P30" s="4">
        <v>5000</v>
      </c>
      <c r="Q30" s="222"/>
      <c r="R30" s="222"/>
      <c r="S30" s="222"/>
    </row>
    <row r="31" spans="1:19" ht="66">
      <c r="A31" s="137">
        <v>11</v>
      </c>
      <c r="B31" s="44" t="s">
        <v>937</v>
      </c>
      <c r="C31" s="1" t="s">
        <v>148</v>
      </c>
      <c r="D31" s="1" t="s">
        <v>948</v>
      </c>
      <c r="E31" s="7">
        <v>2016</v>
      </c>
      <c r="F31" s="46" t="s">
        <v>1217</v>
      </c>
      <c r="G31" s="60">
        <v>1494</v>
      </c>
      <c r="H31" s="223">
        <f>G31</f>
        <v>1494</v>
      </c>
      <c r="I31" s="222"/>
      <c r="J31" s="222"/>
      <c r="K31" s="222"/>
      <c r="L31" s="222"/>
      <c r="M31" s="4">
        <v>1350</v>
      </c>
      <c r="N31" s="223">
        <f>M31</f>
        <v>1350</v>
      </c>
      <c r="O31" s="4">
        <v>1013</v>
      </c>
      <c r="P31" s="4">
        <v>1013</v>
      </c>
      <c r="Q31" s="222"/>
      <c r="R31" s="222"/>
      <c r="S31" s="222"/>
    </row>
    <row r="32" spans="1:19" ht="66">
      <c r="A32" s="137">
        <v>12</v>
      </c>
      <c r="B32" s="5" t="s">
        <v>486</v>
      </c>
      <c r="C32" s="76" t="s">
        <v>1194</v>
      </c>
      <c r="D32" s="1" t="s">
        <v>1200</v>
      </c>
      <c r="E32" s="7" t="s">
        <v>487</v>
      </c>
      <c r="F32" s="76" t="s">
        <v>488</v>
      </c>
      <c r="G32" s="31">
        <v>44926</v>
      </c>
      <c r="H32" s="223">
        <f>G32</f>
        <v>44926</v>
      </c>
      <c r="I32" s="222"/>
      <c r="J32" s="222"/>
      <c r="K32" s="222"/>
      <c r="L32" s="222"/>
      <c r="M32" s="60">
        <v>39240</v>
      </c>
      <c r="N32" s="223">
        <f>M32</f>
        <v>39240</v>
      </c>
      <c r="O32" s="60">
        <v>15000</v>
      </c>
      <c r="P32" s="60">
        <v>15000</v>
      </c>
      <c r="Q32" s="222"/>
      <c r="R32" s="222"/>
      <c r="S32" s="222"/>
    </row>
    <row r="33" spans="1:19" ht="49.5">
      <c r="A33" s="137">
        <v>13</v>
      </c>
      <c r="B33" s="5" t="s">
        <v>158</v>
      </c>
      <c r="C33" s="76" t="s">
        <v>1195</v>
      </c>
      <c r="D33" s="1" t="s">
        <v>1201</v>
      </c>
      <c r="E33" s="7">
        <v>2016</v>
      </c>
      <c r="F33" s="76" t="s">
        <v>1218</v>
      </c>
      <c r="G33" s="31">
        <v>221</v>
      </c>
      <c r="H33" s="223">
        <f>G33</f>
        <v>221</v>
      </c>
      <c r="I33" s="222"/>
      <c r="J33" s="222"/>
      <c r="K33" s="222"/>
      <c r="L33" s="222"/>
      <c r="M33" s="60">
        <v>200</v>
      </c>
      <c r="N33" s="223">
        <f>M33</f>
        <v>200</v>
      </c>
      <c r="O33" s="60">
        <v>190</v>
      </c>
      <c r="P33" s="60">
        <v>190</v>
      </c>
      <c r="Q33" s="222"/>
      <c r="R33" s="222"/>
      <c r="S33" s="222"/>
    </row>
    <row r="34" spans="1:19" ht="66">
      <c r="A34" s="137">
        <v>14</v>
      </c>
      <c r="B34" s="44" t="s">
        <v>159</v>
      </c>
      <c r="C34" s="1" t="s">
        <v>613</v>
      </c>
      <c r="D34" s="1" t="s">
        <v>1202</v>
      </c>
      <c r="E34" s="7">
        <v>2016</v>
      </c>
      <c r="F34" s="45" t="s">
        <v>1219</v>
      </c>
      <c r="G34" s="60">
        <v>782</v>
      </c>
      <c r="H34" s="223">
        <f>G34</f>
        <v>782</v>
      </c>
      <c r="I34" s="222"/>
      <c r="J34" s="222"/>
      <c r="K34" s="222"/>
      <c r="L34" s="222"/>
      <c r="M34" s="4">
        <v>740</v>
      </c>
      <c r="N34" s="223">
        <f>M34</f>
        <v>740</v>
      </c>
      <c r="O34" s="4">
        <v>500</v>
      </c>
      <c r="P34" s="4">
        <v>500</v>
      </c>
      <c r="Q34" s="222"/>
      <c r="R34" s="222"/>
      <c r="S34" s="222"/>
    </row>
    <row r="35" spans="1:19" ht="49.5">
      <c r="A35" s="137">
        <v>15</v>
      </c>
      <c r="B35" s="44" t="s">
        <v>160</v>
      </c>
      <c r="C35" s="1" t="s">
        <v>148</v>
      </c>
      <c r="D35" s="1"/>
      <c r="E35" s="7">
        <v>2016</v>
      </c>
      <c r="F35" s="45" t="s">
        <v>1220</v>
      </c>
      <c r="G35" s="60">
        <v>537</v>
      </c>
      <c r="H35" s="223">
        <f>G35</f>
        <v>537</v>
      </c>
      <c r="I35" s="222"/>
      <c r="J35" s="222"/>
      <c r="K35" s="222"/>
      <c r="L35" s="222"/>
      <c r="M35" s="4">
        <v>500</v>
      </c>
      <c r="N35" s="223">
        <f>M35</f>
        <v>500</v>
      </c>
      <c r="O35" s="4">
        <v>37</v>
      </c>
      <c r="P35" s="4">
        <v>37</v>
      </c>
      <c r="Q35" s="222"/>
      <c r="R35" s="222"/>
      <c r="S35" s="222"/>
    </row>
    <row r="36" spans="1:19" ht="82.5">
      <c r="A36" s="137">
        <v>16</v>
      </c>
      <c r="B36" s="44" t="s">
        <v>161</v>
      </c>
      <c r="C36" s="1" t="s">
        <v>148</v>
      </c>
      <c r="D36" s="1" t="s">
        <v>1203</v>
      </c>
      <c r="E36" s="7">
        <v>2014</v>
      </c>
      <c r="F36" s="45" t="s">
        <v>1221</v>
      </c>
      <c r="G36" s="60">
        <v>20534</v>
      </c>
      <c r="H36" s="223">
        <f>G36</f>
        <v>20534</v>
      </c>
      <c r="I36" s="222"/>
      <c r="J36" s="222"/>
      <c r="K36" s="222"/>
      <c r="L36" s="222"/>
      <c r="M36" s="4">
        <v>20530</v>
      </c>
      <c r="N36" s="223">
        <f>M36</f>
        <v>20530</v>
      </c>
      <c r="O36" s="4">
        <v>20534</v>
      </c>
      <c r="P36" s="4">
        <v>20534</v>
      </c>
      <c r="Q36" s="222"/>
      <c r="R36" s="222"/>
      <c r="S36" s="222"/>
    </row>
    <row r="37" spans="1:19" ht="17.25">
      <c r="A37" s="222"/>
      <c r="B37" s="77" t="s">
        <v>162</v>
      </c>
      <c r="C37" s="39"/>
      <c r="D37" s="70"/>
      <c r="E37" s="70"/>
      <c r="F37" s="70"/>
      <c r="G37" s="78"/>
      <c r="H37" s="223">
        <f>G37</f>
        <v>0</v>
      </c>
      <c r="I37" s="78"/>
      <c r="J37" s="223"/>
      <c r="K37" s="222"/>
      <c r="L37" s="222"/>
      <c r="M37" s="78"/>
      <c r="N37" s="72"/>
      <c r="O37" s="222"/>
      <c r="P37" s="222"/>
      <c r="Q37" s="222"/>
      <c r="R37" s="222"/>
      <c r="S37" s="222"/>
    </row>
    <row r="38" spans="1:19" ht="49.5">
      <c r="A38" s="137">
        <v>17</v>
      </c>
      <c r="B38" s="3" t="s">
        <v>164</v>
      </c>
      <c r="C38" s="1" t="s">
        <v>613</v>
      </c>
      <c r="D38" s="7" t="s">
        <v>1205</v>
      </c>
      <c r="E38" s="7" t="s">
        <v>516</v>
      </c>
      <c r="F38" s="76" t="s">
        <v>1223</v>
      </c>
      <c r="G38" s="30">
        <v>11423</v>
      </c>
      <c r="H38" s="223">
        <f>G38</f>
        <v>11423</v>
      </c>
      <c r="I38" s="9"/>
      <c r="J38" s="222"/>
      <c r="K38" s="222"/>
      <c r="L38" s="222"/>
      <c r="M38" s="72">
        <v>10300</v>
      </c>
      <c r="N38" s="223">
        <f>M38</f>
        <v>10300</v>
      </c>
      <c r="O38" s="72">
        <v>7000</v>
      </c>
      <c r="P38" s="72">
        <v>7000</v>
      </c>
      <c r="Q38" s="72">
        <v>3900</v>
      </c>
      <c r="R38" s="72">
        <v>3900</v>
      </c>
      <c r="S38" s="222"/>
    </row>
    <row r="39" spans="1:19" ht="49.5">
      <c r="A39" s="137">
        <v>18</v>
      </c>
      <c r="B39" s="3" t="s">
        <v>165</v>
      </c>
      <c r="C39" s="1" t="s">
        <v>613</v>
      </c>
      <c r="D39" s="7" t="s">
        <v>1206</v>
      </c>
      <c r="E39" s="7" t="s">
        <v>516</v>
      </c>
      <c r="F39" s="76" t="s">
        <v>1224</v>
      </c>
      <c r="G39" s="30">
        <v>13698</v>
      </c>
      <c r="H39" s="223">
        <f>G39</f>
        <v>13698</v>
      </c>
      <c r="I39" s="9"/>
      <c r="J39" s="222"/>
      <c r="K39" s="222"/>
      <c r="L39" s="222"/>
      <c r="M39" s="72">
        <v>10790</v>
      </c>
      <c r="N39" s="223">
        <f>M39</f>
        <v>10790</v>
      </c>
      <c r="O39" s="72">
        <v>9000</v>
      </c>
      <c r="P39" s="72">
        <v>9000</v>
      </c>
      <c r="Q39" s="72">
        <v>1790</v>
      </c>
      <c r="R39" s="72">
        <v>1790</v>
      </c>
      <c r="S39" s="222"/>
    </row>
    <row r="40" spans="1:19" ht="66">
      <c r="A40" s="137">
        <v>19</v>
      </c>
      <c r="B40" s="3" t="s">
        <v>167</v>
      </c>
      <c r="C40" s="1" t="s">
        <v>1196</v>
      </c>
      <c r="D40" s="1" t="s">
        <v>1207</v>
      </c>
      <c r="E40" s="7" t="s">
        <v>599</v>
      </c>
      <c r="F40" s="76" t="s">
        <v>1226</v>
      </c>
      <c r="G40" s="9">
        <v>5658</v>
      </c>
      <c r="H40" s="223">
        <f>G40</f>
        <v>5658</v>
      </c>
      <c r="I40" s="222"/>
      <c r="J40" s="222"/>
      <c r="K40" s="222"/>
      <c r="L40" s="222"/>
      <c r="M40" s="72">
        <v>800</v>
      </c>
      <c r="N40" s="223">
        <f>M40</f>
        <v>800</v>
      </c>
      <c r="O40" s="72">
        <v>800</v>
      </c>
      <c r="P40" s="72">
        <v>800</v>
      </c>
      <c r="Q40" s="222"/>
      <c r="R40" s="222"/>
      <c r="S40" s="222"/>
    </row>
    <row r="41" spans="1:19" ht="49.5">
      <c r="A41" s="137">
        <v>20</v>
      </c>
      <c r="B41" s="6" t="s">
        <v>168</v>
      </c>
      <c r="C41" s="1" t="s">
        <v>430</v>
      </c>
      <c r="D41" s="1" t="s">
        <v>1208</v>
      </c>
      <c r="E41" s="7" t="s">
        <v>516</v>
      </c>
      <c r="F41" s="76" t="s">
        <v>1227</v>
      </c>
      <c r="G41" s="9">
        <v>8205</v>
      </c>
      <c r="H41" s="223">
        <f>G41</f>
        <v>8205</v>
      </c>
      <c r="I41" s="222"/>
      <c r="J41" s="222"/>
      <c r="K41" s="222"/>
      <c r="L41" s="222"/>
      <c r="M41" s="72">
        <v>7180</v>
      </c>
      <c r="N41" s="223">
        <f>M41</f>
        <v>7180</v>
      </c>
      <c r="O41" s="72">
        <v>5000</v>
      </c>
      <c r="P41" s="72">
        <v>5000</v>
      </c>
      <c r="Q41" s="72">
        <v>2180</v>
      </c>
      <c r="R41" s="72">
        <v>2180</v>
      </c>
      <c r="S41" s="222"/>
    </row>
    <row r="42" spans="1:19" ht="66">
      <c r="A42" s="137">
        <v>21</v>
      </c>
      <c r="B42" s="6" t="s">
        <v>169</v>
      </c>
      <c r="C42" s="1" t="s">
        <v>430</v>
      </c>
      <c r="D42" s="1"/>
      <c r="E42" s="7" t="s">
        <v>516</v>
      </c>
      <c r="F42" s="76" t="s">
        <v>1228</v>
      </c>
      <c r="G42" s="9">
        <v>12718</v>
      </c>
      <c r="H42" s="223">
        <f>G42</f>
        <v>12718</v>
      </c>
      <c r="I42" s="222"/>
      <c r="J42" s="222"/>
      <c r="K42" s="222"/>
      <c r="L42" s="222"/>
      <c r="M42" s="72">
        <v>8900</v>
      </c>
      <c r="N42" s="223">
        <f>M42</f>
        <v>8900</v>
      </c>
      <c r="O42" s="72">
        <v>7000</v>
      </c>
      <c r="P42" s="72">
        <v>7000</v>
      </c>
      <c r="Q42" s="72">
        <v>1900</v>
      </c>
      <c r="R42" s="72">
        <v>1900</v>
      </c>
      <c r="S42" s="1" t="s">
        <v>1236</v>
      </c>
    </row>
    <row r="43" spans="1:19" ht="49.5">
      <c r="A43" s="137">
        <v>22</v>
      </c>
      <c r="B43" s="6" t="s">
        <v>1182</v>
      </c>
      <c r="C43" s="1" t="s">
        <v>430</v>
      </c>
      <c r="D43" s="1" t="s">
        <v>1209</v>
      </c>
      <c r="E43" s="7" t="s">
        <v>516</v>
      </c>
      <c r="F43" s="76" t="s">
        <v>1229</v>
      </c>
      <c r="G43" s="9">
        <v>3650</v>
      </c>
      <c r="H43" s="223">
        <f>G43</f>
        <v>3650</v>
      </c>
      <c r="I43" s="222"/>
      <c r="J43" s="222"/>
      <c r="K43" s="222"/>
      <c r="L43" s="222"/>
      <c r="M43" s="72">
        <v>3470</v>
      </c>
      <c r="N43" s="223">
        <f>M43</f>
        <v>3470</v>
      </c>
      <c r="O43" s="72">
        <v>2500</v>
      </c>
      <c r="P43" s="72">
        <v>2500</v>
      </c>
      <c r="Q43" s="72">
        <v>970</v>
      </c>
      <c r="R43" s="72">
        <v>970</v>
      </c>
      <c r="S43" s="222"/>
    </row>
    <row r="44" spans="1:19" ht="33">
      <c r="A44" s="137">
        <v>23</v>
      </c>
      <c r="B44" s="6" t="s">
        <v>1183</v>
      </c>
      <c r="C44" s="1" t="s">
        <v>468</v>
      </c>
      <c r="D44" s="76" t="s">
        <v>1210</v>
      </c>
      <c r="E44" s="7" t="s">
        <v>516</v>
      </c>
      <c r="F44" s="76" t="s">
        <v>1230</v>
      </c>
      <c r="G44" s="9">
        <v>2849</v>
      </c>
      <c r="H44" s="223">
        <f>G44</f>
        <v>2849</v>
      </c>
      <c r="I44" s="222"/>
      <c r="J44" s="222"/>
      <c r="K44" s="222"/>
      <c r="L44" s="222"/>
      <c r="M44" s="72">
        <v>2700</v>
      </c>
      <c r="N44" s="223">
        <f>M44</f>
        <v>2700</v>
      </c>
      <c r="O44" s="72">
        <v>2140</v>
      </c>
      <c r="P44" s="72">
        <v>2140</v>
      </c>
      <c r="Q44" s="222"/>
      <c r="R44" s="222"/>
      <c r="S44" s="222"/>
    </row>
    <row r="45" spans="1:19" ht="33">
      <c r="A45" s="137">
        <v>24</v>
      </c>
      <c r="B45" s="6" t="s">
        <v>1184</v>
      </c>
      <c r="C45" s="1" t="s">
        <v>468</v>
      </c>
      <c r="D45" s="76" t="s">
        <v>1211</v>
      </c>
      <c r="E45" s="7" t="s">
        <v>516</v>
      </c>
      <c r="F45" s="76" t="s">
        <v>1231</v>
      </c>
      <c r="G45" s="9">
        <v>3586</v>
      </c>
      <c r="H45" s="223">
        <f>G45</f>
        <v>3586</v>
      </c>
      <c r="I45" s="222"/>
      <c r="J45" s="222"/>
      <c r="K45" s="222"/>
      <c r="L45" s="222"/>
      <c r="M45" s="72">
        <v>3400</v>
      </c>
      <c r="N45" s="223">
        <f>M45</f>
        <v>3400</v>
      </c>
      <c r="O45" s="72">
        <v>2690</v>
      </c>
      <c r="P45" s="72">
        <v>2690</v>
      </c>
      <c r="Q45" s="222"/>
      <c r="R45" s="222"/>
      <c r="S45" s="222"/>
    </row>
    <row r="46" spans="1:19" ht="49.5">
      <c r="A46" s="137">
        <v>25</v>
      </c>
      <c r="B46" s="6" t="s">
        <v>1185</v>
      </c>
      <c r="C46" s="1" t="s">
        <v>468</v>
      </c>
      <c r="D46" s="1" t="s">
        <v>392</v>
      </c>
      <c r="E46" s="7" t="s">
        <v>516</v>
      </c>
      <c r="F46" s="76" t="s">
        <v>1232</v>
      </c>
      <c r="G46" s="3">
        <v>33738</v>
      </c>
      <c r="H46" s="223">
        <f>G46</f>
        <v>33738</v>
      </c>
      <c r="I46" s="222"/>
      <c r="J46" s="222"/>
      <c r="K46" s="222"/>
      <c r="L46" s="222"/>
      <c r="M46" s="72">
        <v>30350</v>
      </c>
      <c r="N46" s="223">
        <f>M46</f>
        <v>30350</v>
      </c>
      <c r="O46" s="72">
        <v>19362</v>
      </c>
      <c r="P46" s="72">
        <v>19362</v>
      </c>
      <c r="Q46" s="72">
        <v>11000</v>
      </c>
      <c r="R46" s="72">
        <v>11000</v>
      </c>
      <c r="S46" s="222"/>
    </row>
    <row r="47" spans="1:19" ht="49.5">
      <c r="A47" s="137">
        <v>26</v>
      </c>
      <c r="B47" s="6" t="s">
        <v>1186</v>
      </c>
      <c r="C47" s="1" t="s">
        <v>430</v>
      </c>
      <c r="D47" s="1" t="s">
        <v>1212</v>
      </c>
      <c r="E47" s="7" t="s">
        <v>516</v>
      </c>
      <c r="F47" s="76" t="s">
        <v>1233</v>
      </c>
      <c r="G47" s="3">
        <v>3828</v>
      </c>
      <c r="H47" s="223">
        <f>G47</f>
        <v>3828</v>
      </c>
      <c r="I47" s="222"/>
      <c r="J47" s="222"/>
      <c r="K47" s="222"/>
      <c r="L47" s="222"/>
      <c r="M47" s="72">
        <v>3300</v>
      </c>
      <c r="N47" s="223">
        <f>M47</f>
        <v>3300</v>
      </c>
      <c r="O47" s="72">
        <v>1000</v>
      </c>
      <c r="P47" s="72">
        <v>1000</v>
      </c>
      <c r="Q47" s="72">
        <v>1200</v>
      </c>
      <c r="R47" s="72">
        <v>1200</v>
      </c>
      <c r="S47" s="222"/>
    </row>
    <row r="48" spans="1:19" ht="49.5">
      <c r="A48" s="137">
        <v>27</v>
      </c>
      <c r="B48" s="6" t="s">
        <v>1187</v>
      </c>
      <c r="C48" s="1" t="s">
        <v>430</v>
      </c>
      <c r="D48" s="1" t="s">
        <v>1213</v>
      </c>
      <c r="E48" s="7" t="s">
        <v>511</v>
      </c>
      <c r="F48" s="76" t="s">
        <v>1234</v>
      </c>
      <c r="G48" s="3">
        <v>9397</v>
      </c>
      <c r="H48" s="223">
        <f>G48</f>
        <v>9397</v>
      </c>
      <c r="I48" s="222"/>
      <c r="J48" s="222"/>
      <c r="K48" s="222"/>
      <c r="L48" s="222"/>
      <c r="M48" s="72">
        <v>8300</v>
      </c>
      <c r="N48" s="223">
        <f>M48</f>
        <v>8300</v>
      </c>
      <c r="O48" s="222"/>
      <c r="P48" s="222"/>
      <c r="Q48" s="72">
        <f>1200+550</f>
        <v>1750</v>
      </c>
      <c r="R48" s="72">
        <f>1200+550</f>
        <v>1750</v>
      </c>
      <c r="S48" s="222"/>
    </row>
    <row r="49" spans="1:19" ht="49.5">
      <c r="A49" s="137">
        <v>28</v>
      </c>
      <c r="B49" s="6" t="s">
        <v>1188</v>
      </c>
      <c r="C49" s="1" t="s">
        <v>430</v>
      </c>
      <c r="D49" s="1" t="s">
        <v>1214</v>
      </c>
      <c r="E49" s="7" t="s">
        <v>511</v>
      </c>
      <c r="F49" s="76" t="s">
        <v>1235</v>
      </c>
      <c r="G49" s="3">
        <v>14904</v>
      </c>
      <c r="H49" s="223">
        <f>G49</f>
        <v>14904</v>
      </c>
      <c r="I49" s="222"/>
      <c r="J49" s="222"/>
      <c r="K49" s="222"/>
      <c r="L49" s="222"/>
      <c r="M49" s="72">
        <v>13400</v>
      </c>
      <c r="N49" s="223">
        <f>M49</f>
        <v>13400</v>
      </c>
      <c r="O49" s="222"/>
      <c r="P49" s="222"/>
      <c r="Q49" s="72">
        <v>7000</v>
      </c>
      <c r="R49" s="72">
        <v>7000</v>
      </c>
      <c r="S49" s="222"/>
    </row>
    <row r="50" spans="1:19" ht="16.5">
      <c r="A50" s="137">
        <v>29</v>
      </c>
      <c r="B50" s="6" t="s">
        <v>1189</v>
      </c>
      <c r="C50" s="1" t="s">
        <v>613</v>
      </c>
      <c r="D50" s="1"/>
      <c r="E50" s="7" t="s">
        <v>511</v>
      </c>
      <c r="F50" s="222"/>
      <c r="G50" s="3">
        <v>14700</v>
      </c>
      <c r="H50" s="223">
        <f>G50</f>
        <v>14700</v>
      </c>
      <c r="I50" s="222"/>
      <c r="J50" s="222"/>
      <c r="K50" s="222"/>
      <c r="L50" s="222"/>
      <c r="M50" s="72">
        <v>13200</v>
      </c>
      <c r="N50" s="223">
        <f>M50</f>
        <v>13200</v>
      </c>
      <c r="O50" s="222"/>
      <c r="P50" s="222"/>
      <c r="Q50" s="72">
        <v>8730</v>
      </c>
      <c r="R50" s="72">
        <v>8730</v>
      </c>
      <c r="S50" s="222"/>
    </row>
    <row r="51" spans="1:19" ht="186" customHeight="1">
      <c r="A51" s="269">
        <v>30</v>
      </c>
      <c r="B51" s="270" t="s">
        <v>1038</v>
      </c>
      <c r="C51" s="271" t="s">
        <v>1039</v>
      </c>
      <c r="D51" s="272" t="s">
        <v>1040</v>
      </c>
      <c r="E51" s="272" t="s">
        <v>511</v>
      </c>
      <c r="F51" s="271" t="s">
        <v>1041</v>
      </c>
      <c r="G51" s="273">
        <v>13490</v>
      </c>
      <c r="H51" s="273">
        <v>13490</v>
      </c>
      <c r="I51" s="273"/>
      <c r="J51" s="274"/>
      <c r="K51" s="275"/>
      <c r="L51" s="275"/>
      <c r="M51" s="273">
        <v>13490</v>
      </c>
      <c r="N51" s="273">
        <v>9220</v>
      </c>
      <c r="O51" s="275"/>
      <c r="P51" s="275"/>
      <c r="Q51" s="273">
        <f>R51</f>
        <v>9220</v>
      </c>
      <c r="R51" s="273">
        <v>9220</v>
      </c>
      <c r="S51" s="339" t="s">
        <v>1046</v>
      </c>
    </row>
    <row r="52" spans="1:19" ht="186" customHeight="1">
      <c r="A52" s="269">
        <v>31</v>
      </c>
      <c r="B52" s="270" t="s">
        <v>1042</v>
      </c>
      <c r="C52" s="271" t="s">
        <v>1043</v>
      </c>
      <c r="D52" s="272" t="s">
        <v>1044</v>
      </c>
      <c r="E52" s="272" t="s">
        <v>511</v>
      </c>
      <c r="F52" s="271" t="s">
        <v>1045</v>
      </c>
      <c r="G52" s="273">
        <v>13852</v>
      </c>
      <c r="H52" s="273">
        <v>13852</v>
      </c>
      <c r="I52" s="273"/>
      <c r="J52" s="274"/>
      <c r="K52" s="275"/>
      <c r="L52" s="275"/>
      <c r="M52" s="273">
        <v>13852</v>
      </c>
      <c r="N52" s="273">
        <v>9227</v>
      </c>
      <c r="O52" s="275"/>
      <c r="P52" s="275"/>
      <c r="Q52" s="273">
        <f>R52</f>
        <v>9227</v>
      </c>
      <c r="R52" s="273">
        <v>9227</v>
      </c>
      <c r="S52" s="339"/>
    </row>
    <row r="53" spans="1:19" s="225" customFormat="1" ht="34.5">
      <c r="A53" s="224"/>
      <c r="B53" s="99" t="s">
        <v>1190</v>
      </c>
      <c r="C53" s="1"/>
      <c r="D53" s="1"/>
      <c r="E53" s="7"/>
      <c r="F53" s="224"/>
      <c r="G53" s="3"/>
      <c r="H53" s="72">
        <f>G53</f>
        <v>0</v>
      </c>
      <c r="I53" s="224"/>
      <c r="J53" s="224"/>
      <c r="K53" s="224"/>
      <c r="L53" s="224"/>
      <c r="M53" s="100"/>
      <c r="N53" s="72"/>
      <c r="O53" s="224"/>
      <c r="P53" s="224"/>
      <c r="Q53" s="224"/>
      <c r="R53" s="224"/>
      <c r="S53" s="224"/>
    </row>
    <row r="54" spans="1:19" ht="49.5">
      <c r="A54" s="137">
        <v>32</v>
      </c>
      <c r="B54" s="44" t="s">
        <v>1191</v>
      </c>
      <c r="C54" s="1" t="s">
        <v>1197</v>
      </c>
      <c r="D54" s="1" t="s">
        <v>1215</v>
      </c>
      <c r="E54" s="7" t="s">
        <v>541</v>
      </c>
      <c r="F54" s="222"/>
      <c r="G54" s="8">
        <v>30000</v>
      </c>
      <c r="H54" s="223">
        <f>G54</f>
        <v>30000</v>
      </c>
      <c r="I54" s="222"/>
      <c r="J54" s="222"/>
      <c r="K54" s="222"/>
      <c r="L54" s="222"/>
      <c r="M54" s="4">
        <f>17300+280</f>
        <v>17580</v>
      </c>
      <c r="N54" s="223">
        <f>M54</f>
        <v>17580</v>
      </c>
      <c r="O54" s="222"/>
      <c r="P54" s="222"/>
      <c r="Q54" s="222"/>
      <c r="R54" s="222"/>
      <c r="S54" s="222"/>
    </row>
    <row r="55" spans="1:19" ht="49.5">
      <c r="A55" s="137">
        <v>33</v>
      </c>
      <c r="B55" s="44" t="s">
        <v>1192</v>
      </c>
      <c r="C55" s="1" t="s">
        <v>1197</v>
      </c>
      <c r="D55" s="1" t="s">
        <v>1215</v>
      </c>
      <c r="E55" s="7" t="s">
        <v>541</v>
      </c>
      <c r="F55" s="222"/>
      <c r="G55" s="8">
        <v>30000</v>
      </c>
      <c r="H55" s="223">
        <f>G55</f>
        <v>30000</v>
      </c>
      <c r="I55" s="222"/>
      <c r="J55" s="222"/>
      <c r="K55" s="222"/>
      <c r="L55" s="222"/>
      <c r="M55" s="4">
        <f>17300+280</f>
        <v>17580</v>
      </c>
      <c r="N55" s="223">
        <f>M55</f>
        <v>17580</v>
      </c>
      <c r="O55" s="222"/>
      <c r="P55" s="222"/>
      <c r="Q55" s="222"/>
      <c r="R55" s="222"/>
      <c r="S55" s="222"/>
    </row>
    <row r="56" spans="1:19" ht="49.5">
      <c r="A56" s="137">
        <v>34</v>
      </c>
      <c r="B56" s="44" t="s">
        <v>1193</v>
      </c>
      <c r="C56" s="1" t="s">
        <v>1197</v>
      </c>
      <c r="D56" s="1" t="s">
        <v>1215</v>
      </c>
      <c r="E56" s="7" t="s">
        <v>541</v>
      </c>
      <c r="F56" s="222"/>
      <c r="G56" s="8">
        <v>30000</v>
      </c>
      <c r="H56" s="223">
        <f>G56</f>
        <v>30000</v>
      </c>
      <c r="I56" s="222"/>
      <c r="J56" s="222"/>
      <c r="K56" s="222"/>
      <c r="L56" s="222"/>
      <c r="M56" s="4">
        <f>17300+280</f>
        <v>17580</v>
      </c>
      <c r="N56" s="223">
        <f>M56</f>
        <v>17580</v>
      </c>
      <c r="O56" s="222"/>
      <c r="P56" s="222"/>
      <c r="Q56" s="222"/>
      <c r="R56" s="222"/>
      <c r="S56" s="222"/>
    </row>
    <row r="57" spans="1:19" ht="16.5">
      <c r="A57" s="226"/>
      <c r="B57" s="226"/>
      <c r="C57" s="226"/>
      <c r="D57" s="226"/>
      <c r="E57" s="226"/>
      <c r="F57" s="226"/>
      <c r="G57" s="226"/>
      <c r="H57" s="226"/>
      <c r="I57" s="226"/>
      <c r="J57" s="226"/>
      <c r="K57" s="226"/>
      <c r="L57" s="226"/>
      <c r="M57" s="226"/>
      <c r="N57" s="226"/>
      <c r="O57" s="226"/>
      <c r="P57" s="226"/>
      <c r="Q57" s="226"/>
      <c r="R57" s="226"/>
      <c r="S57" s="226"/>
    </row>
    <row r="61" ht="16.5">
      <c r="M61" s="237"/>
    </row>
    <row r="62" ht="16.5">
      <c r="M62" s="237"/>
    </row>
  </sheetData>
  <sheetProtection/>
  <mergeCells count="33">
    <mergeCell ref="A2:S2"/>
    <mergeCell ref="H10:H11"/>
    <mergeCell ref="A6:S6"/>
    <mergeCell ref="I7:J8"/>
    <mergeCell ref="B7:B11"/>
    <mergeCell ref="A7:A11"/>
    <mergeCell ref="A4:S4"/>
    <mergeCell ref="G10:G11"/>
    <mergeCell ref="N9:N11"/>
    <mergeCell ref="A3:S3"/>
    <mergeCell ref="S7:S11"/>
    <mergeCell ref="F9:F11"/>
    <mergeCell ref="O9:O11"/>
    <mergeCell ref="P9:P11"/>
    <mergeCell ref="J9:J11"/>
    <mergeCell ref="K9:K11"/>
    <mergeCell ref="A5:S5"/>
    <mergeCell ref="F7:H8"/>
    <mergeCell ref="R9:R11"/>
    <mergeCell ref="Q7:R8"/>
    <mergeCell ref="L9:L11"/>
    <mergeCell ref="M9:M11"/>
    <mergeCell ref="S51:S52"/>
    <mergeCell ref="C7:C11"/>
    <mergeCell ref="D7:D11"/>
    <mergeCell ref="E7:E11"/>
    <mergeCell ref="A1:S1"/>
    <mergeCell ref="G9:H9"/>
    <mergeCell ref="I9:I11"/>
    <mergeCell ref="Q9:Q11"/>
    <mergeCell ref="K7:L8"/>
    <mergeCell ref="M7:N8"/>
    <mergeCell ref="O7:P8"/>
  </mergeCells>
  <printOptions horizontalCentered="1"/>
  <pageMargins left="0" right="0" top="0.53" bottom="0.52" header="0.3" footer="0.3"/>
  <pageSetup horizontalDpi="600" verticalDpi="600" orientation="landscape" paperSize="9" scale="55" r:id="rId3"/>
  <headerFooter alignWithMargins="0">
    <oddFooter>&amp;C&amp;"Times New Roman,Regular"Trang &amp;P/&amp;N</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IV380"/>
  <sheetViews>
    <sheetView zoomScale="70" zoomScaleNormal="70" workbookViewId="0" topLeftCell="B1">
      <pane xSplit="3225" ySplit="2805" topLeftCell="A33" activePane="bottomRight" state="split"/>
      <selection pane="topLeft" activeCell="A6" sqref="A6:IV6"/>
      <selection pane="topRight" activeCell="F9" sqref="F9:F11"/>
      <selection pane="bottomLeft" activeCell="B54" sqref="B54"/>
      <selection pane="bottomRight" activeCell="G44" sqref="G44"/>
    </sheetView>
  </sheetViews>
  <sheetFormatPr defaultColWidth="9.125" defaultRowHeight="14.25"/>
  <cols>
    <col min="1" max="1" width="6.375" style="27" customWidth="1"/>
    <col min="2" max="2" width="34.375" style="11" customWidth="1"/>
    <col min="3" max="3" width="12.125" style="29" customWidth="1"/>
    <col min="4" max="4" width="16.875" style="29" customWidth="1"/>
    <col min="5" max="5" width="12.125" style="29" customWidth="1"/>
    <col min="6" max="6" width="13.125" style="29" customWidth="1"/>
    <col min="7" max="7" width="13.375" style="28" customWidth="1"/>
    <col min="8" max="8" width="13.125" style="28" customWidth="1"/>
    <col min="9" max="19" width="12.125" style="28" customWidth="1"/>
    <col min="20" max="20" width="9.375" style="28" hidden="1" customWidth="1"/>
    <col min="21" max="21" width="10.375" style="28" hidden="1" customWidth="1"/>
    <col min="22" max="22" width="9.625" style="28" hidden="1" customWidth="1"/>
    <col min="23" max="24" width="0" style="19" hidden="1" customWidth="1"/>
    <col min="25" max="247" width="9.125" style="19" customWidth="1"/>
    <col min="248" max="248" width="6.375" style="19" customWidth="1"/>
    <col min="249" max="249" width="26.375" style="19" customWidth="1"/>
    <col min="250" max="250" width="8.625" style="19" customWidth="1"/>
    <col min="251" max="251" width="8.375" style="19" customWidth="1"/>
    <col min="252" max="252" width="9.00390625" style="19" customWidth="1"/>
    <col min="253" max="253" width="12.375" style="19" customWidth="1"/>
    <col min="254" max="254" width="10.375" style="19" customWidth="1"/>
    <col min="255" max="255" width="11.00390625" style="19" customWidth="1"/>
    <col min="256" max="16384" width="12.375" style="19" customWidth="1"/>
  </cols>
  <sheetData>
    <row r="1" ht="19.5">
      <c r="S1" s="220" t="s">
        <v>381</v>
      </c>
    </row>
    <row r="2" spans="1:22" s="75" customFormat="1" ht="20.25">
      <c r="A2" s="330" t="s">
        <v>554</v>
      </c>
      <c r="B2" s="330"/>
      <c r="C2" s="330"/>
      <c r="D2" s="330"/>
      <c r="E2" s="330"/>
      <c r="F2" s="330"/>
      <c r="G2" s="330"/>
      <c r="H2" s="330"/>
      <c r="I2" s="330"/>
      <c r="J2" s="330"/>
      <c r="K2" s="330"/>
      <c r="L2" s="330"/>
      <c r="M2" s="330"/>
      <c r="N2" s="330"/>
      <c r="O2" s="330"/>
      <c r="P2" s="330"/>
      <c r="Q2" s="330"/>
      <c r="R2" s="330"/>
      <c r="S2" s="330"/>
      <c r="T2" s="74"/>
      <c r="U2" s="74"/>
      <c r="V2" s="74"/>
    </row>
    <row r="3" spans="1:22" s="11" customFormat="1" ht="16.5">
      <c r="A3" s="337" t="s">
        <v>151</v>
      </c>
      <c r="B3" s="337"/>
      <c r="C3" s="337"/>
      <c r="D3" s="337"/>
      <c r="E3" s="337"/>
      <c r="F3" s="337"/>
      <c r="G3" s="337"/>
      <c r="H3" s="337"/>
      <c r="I3" s="337"/>
      <c r="J3" s="337"/>
      <c r="K3" s="337"/>
      <c r="L3" s="337"/>
      <c r="M3" s="337"/>
      <c r="N3" s="337"/>
      <c r="O3" s="337"/>
      <c r="P3" s="337"/>
      <c r="Q3" s="337"/>
      <c r="R3" s="337"/>
      <c r="S3" s="337"/>
      <c r="T3" s="10"/>
      <c r="U3" s="10"/>
      <c r="V3" s="10"/>
    </row>
    <row r="4" spans="1:22" s="11" customFormat="1" ht="16.5">
      <c r="A4" s="331" t="s">
        <v>1008</v>
      </c>
      <c r="B4" s="331"/>
      <c r="C4" s="331"/>
      <c r="D4" s="331"/>
      <c r="E4" s="331"/>
      <c r="F4" s="331"/>
      <c r="G4" s="331"/>
      <c r="H4" s="331"/>
      <c r="I4" s="331"/>
      <c r="J4" s="331"/>
      <c r="K4" s="331"/>
      <c r="L4" s="331"/>
      <c r="M4" s="331"/>
      <c r="N4" s="331"/>
      <c r="O4" s="331"/>
      <c r="P4" s="331"/>
      <c r="Q4" s="331"/>
      <c r="R4" s="331"/>
      <c r="S4" s="331"/>
      <c r="T4" s="12"/>
      <c r="U4" s="12"/>
      <c r="V4" s="12"/>
    </row>
    <row r="5" spans="1:22" s="11" customFormat="1" ht="16.5" hidden="1">
      <c r="A5" s="331" t="s">
        <v>398</v>
      </c>
      <c r="B5" s="331"/>
      <c r="C5" s="331"/>
      <c r="D5" s="331"/>
      <c r="E5" s="331"/>
      <c r="F5" s="331"/>
      <c r="G5" s="331"/>
      <c r="H5" s="331"/>
      <c r="I5" s="331"/>
      <c r="J5" s="331"/>
      <c r="K5" s="331"/>
      <c r="L5" s="331"/>
      <c r="M5" s="331"/>
      <c r="N5" s="331"/>
      <c r="O5" s="331"/>
      <c r="P5" s="331"/>
      <c r="Q5" s="331"/>
      <c r="R5" s="331"/>
      <c r="S5" s="331"/>
      <c r="T5" s="12"/>
      <c r="U5" s="12"/>
      <c r="V5" s="12"/>
    </row>
    <row r="6" spans="1:22" s="11" customFormat="1" ht="16.5">
      <c r="A6" s="332" t="s">
        <v>404</v>
      </c>
      <c r="B6" s="332"/>
      <c r="C6" s="332"/>
      <c r="D6" s="332"/>
      <c r="E6" s="332"/>
      <c r="F6" s="332"/>
      <c r="G6" s="332"/>
      <c r="H6" s="332"/>
      <c r="I6" s="332"/>
      <c r="J6" s="332"/>
      <c r="K6" s="332"/>
      <c r="L6" s="332"/>
      <c r="M6" s="332"/>
      <c r="N6" s="332"/>
      <c r="O6" s="332"/>
      <c r="P6" s="332"/>
      <c r="Q6" s="332"/>
      <c r="R6" s="332"/>
      <c r="S6" s="332"/>
      <c r="T6" s="13"/>
      <c r="U6" s="13"/>
      <c r="V6" s="13"/>
    </row>
    <row r="7" spans="1:22" s="11" customFormat="1" ht="33" customHeight="1">
      <c r="A7" s="328" t="s">
        <v>405</v>
      </c>
      <c r="B7" s="328" t="s">
        <v>406</v>
      </c>
      <c r="C7" s="328" t="s">
        <v>407</v>
      </c>
      <c r="D7" s="328" t="s">
        <v>408</v>
      </c>
      <c r="E7" s="328" t="s">
        <v>409</v>
      </c>
      <c r="F7" s="328" t="s">
        <v>410</v>
      </c>
      <c r="G7" s="328"/>
      <c r="H7" s="328"/>
      <c r="I7" s="328" t="s">
        <v>586</v>
      </c>
      <c r="J7" s="328"/>
      <c r="K7" s="328" t="s">
        <v>411</v>
      </c>
      <c r="L7" s="328"/>
      <c r="M7" s="328" t="s">
        <v>388</v>
      </c>
      <c r="N7" s="328"/>
      <c r="O7" s="328" t="s">
        <v>412</v>
      </c>
      <c r="P7" s="328"/>
      <c r="Q7" s="328" t="s">
        <v>389</v>
      </c>
      <c r="R7" s="328"/>
      <c r="S7" s="328" t="s">
        <v>413</v>
      </c>
      <c r="T7" s="14"/>
      <c r="U7" s="14"/>
      <c r="V7" s="14"/>
    </row>
    <row r="8" spans="1:22" s="11" customFormat="1" ht="34.5" customHeight="1">
      <c r="A8" s="329"/>
      <c r="B8" s="329"/>
      <c r="C8" s="329"/>
      <c r="D8" s="329"/>
      <c r="E8" s="329"/>
      <c r="F8" s="329"/>
      <c r="G8" s="329"/>
      <c r="H8" s="329"/>
      <c r="I8" s="329"/>
      <c r="J8" s="329"/>
      <c r="K8" s="329"/>
      <c r="L8" s="329"/>
      <c r="M8" s="329"/>
      <c r="N8" s="329"/>
      <c r="O8" s="329"/>
      <c r="P8" s="329"/>
      <c r="Q8" s="329"/>
      <c r="R8" s="329"/>
      <c r="S8" s="329"/>
      <c r="T8" s="14"/>
      <c r="U8" s="14"/>
      <c r="V8" s="14"/>
    </row>
    <row r="9" spans="1:19" s="15" customFormat="1" ht="24" customHeight="1">
      <c r="A9" s="329"/>
      <c r="B9" s="329"/>
      <c r="C9" s="329"/>
      <c r="D9" s="329"/>
      <c r="E9" s="329"/>
      <c r="F9" s="329" t="s">
        <v>414</v>
      </c>
      <c r="G9" s="329" t="s">
        <v>415</v>
      </c>
      <c r="H9" s="329"/>
      <c r="I9" s="329" t="s">
        <v>416</v>
      </c>
      <c r="J9" s="329" t="s">
        <v>417</v>
      </c>
      <c r="K9" s="329" t="s">
        <v>416</v>
      </c>
      <c r="L9" s="329" t="s">
        <v>417</v>
      </c>
      <c r="M9" s="329" t="s">
        <v>416</v>
      </c>
      <c r="N9" s="329" t="s">
        <v>417</v>
      </c>
      <c r="O9" s="329" t="s">
        <v>416</v>
      </c>
      <c r="P9" s="329" t="s">
        <v>417</v>
      </c>
      <c r="Q9" s="329" t="s">
        <v>416</v>
      </c>
      <c r="R9" s="329" t="s">
        <v>417</v>
      </c>
      <c r="S9" s="329"/>
    </row>
    <row r="10" spans="1:19" s="15" customFormat="1" ht="27" customHeight="1">
      <c r="A10" s="329"/>
      <c r="B10" s="329"/>
      <c r="C10" s="329"/>
      <c r="D10" s="329"/>
      <c r="E10" s="329"/>
      <c r="F10" s="329"/>
      <c r="G10" s="329" t="s">
        <v>416</v>
      </c>
      <c r="H10" s="329" t="s">
        <v>417</v>
      </c>
      <c r="I10" s="329"/>
      <c r="J10" s="329"/>
      <c r="K10" s="329"/>
      <c r="L10" s="329"/>
      <c r="M10" s="329"/>
      <c r="N10" s="329"/>
      <c r="O10" s="329"/>
      <c r="P10" s="329"/>
      <c r="Q10" s="329"/>
      <c r="R10" s="329"/>
      <c r="S10" s="329"/>
    </row>
    <row r="11" spans="1:19" s="15" customFormat="1" ht="27.75" customHeight="1">
      <c r="A11" s="329"/>
      <c r="B11" s="329"/>
      <c r="C11" s="329"/>
      <c r="D11" s="329"/>
      <c r="E11" s="329"/>
      <c r="F11" s="329"/>
      <c r="G11" s="329"/>
      <c r="H11" s="329"/>
      <c r="I11" s="329"/>
      <c r="J11" s="329"/>
      <c r="K11" s="329"/>
      <c r="L11" s="329"/>
      <c r="M11" s="329"/>
      <c r="N11" s="329"/>
      <c r="O11" s="329"/>
      <c r="P11" s="329"/>
      <c r="Q11" s="329"/>
      <c r="R11" s="329"/>
      <c r="S11" s="329"/>
    </row>
    <row r="12" spans="1:22" s="17" customFormat="1" ht="16.5">
      <c r="A12" s="82">
        <v>1</v>
      </c>
      <c r="B12" s="82">
        <v>2</v>
      </c>
      <c r="C12" s="82">
        <v>3</v>
      </c>
      <c r="D12" s="82">
        <v>4</v>
      </c>
      <c r="E12" s="82">
        <v>5</v>
      </c>
      <c r="F12" s="82">
        <v>6</v>
      </c>
      <c r="G12" s="82">
        <v>7</v>
      </c>
      <c r="H12" s="82">
        <v>8</v>
      </c>
      <c r="I12" s="82">
        <v>9</v>
      </c>
      <c r="J12" s="82">
        <v>10</v>
      </c>
      <c r="K12" s="82">
        <v>11</v>
      </c>
      <c r="L12" s="82">
        <v>12</v>
      </c>
      <c r="M12" s="82">
        <v>17</v>
      </c>
      <c r="N12" s="82">
        <v>18</v>
      </c>
      <c r="O12" s="82">
        <v>21</v>
      </c>
      <c r="P12" s="82">
        <v>22</v>
      </c>
      <c r="Q12" s="82">
        <v>25</v>
      </c>
      <c r="R12" s="82">
        <v>26</v>
      </c>
      <c r="S12" s="82">
        <v>35</v>
      </c>
      <c r="T12" s="16">
        <v>36</v>
      </c>
      <c r="U12" s="16">
        <v>37</v>
      </c>
      <c r="V12" s="16">
        <v>38</v>
      </c>
    </row>
    <row r="13" spans="1:19" s="20" customFormat="1" ht="45.75" customHeight="1">
      <c r="A13" s="201" t="s">
        <v>924</v>
      </c>
      <c r="B13" s="202" t="s">
        <v>925</v>
      </c>
      <c r="C13" s="203"/>
      <c r="D13" s="203"/>
      <c r="E13" s="203"/>
      <c r="F13" s="203"/>
      <c r="G13" s="207">
        <f>G14+G22</f>
        <v>507075</v>
      </c>
      <c r="H13" s="207">
        <f>H14+H22</f>
        <v>303792.85</v>
      </c>
      <c r="I13" s="207">
        <f>I14+I22</f>
        <v>28000</v>
      </c>
      <c r="J13" s="207">
        <f>J14+J22</f>
        <v>28000</v>
      </c>
      <c r="K13" s="207">
        <f>K14+K22</f>
        <v>28000</v>
      </c>
      <c r="L13" s="207">
        <f>L14+L22</f>
        <v>28000</v>
      </c>
      <c r="M13" s="207">
        <f>M14+M22</f>
        <v>391240</v>
      </c>
      <c r="N13" s="207">
        <f>N14+N22</f>
        <v>259000</v>
      </c>
      <c r="O13" s="207">
        <f>O14+O22</f>
        <v>79588</v>
      </c>
      <c r="P13" s="207">
        <f>P14+P22</f>
        <v>79588</v>
      </c>
      <c r="Q13" s="207">
        <f>Q14+Q22</f>
        <v>68700</v>
      </c>
      <c r="R13" s="207">
        <f>R14+R22</f>
        <v>68700</v>
      </c>
      <c r="S13" s="208"/>
    </row>
    <row r="14" spans="1:19" s="21" customFormat="1" ht="62.25" customHeight="1">
      <c r="A14" s="86" t="s">
        <v>423</v>
      </c>
      <c r="B14" s="87" t="s">
        <v>424</v>
      </c>
      <c r="C14" s="88"/>
      <c r="D14" s="88"/>
      <c r="E14" s="88"/>
      <c r="F14" s="88"/>
      <c r="G14" s="89">
        <f>G15</f>
        <v>157929</v>
      </c>
      <c r="H14" s="89">
        <f>H15</f>
        <v>84972</v>
      </c>
      <c r="I14" s="89">
        <f>I15</f>
        <v>28000</v>
      </c>
      <c r="J14" s="89">
        <f>J15</f>
        <v>28000</v>
      </c>
      <c r="K14" s="89">
        <f>K15</f>
        <v>28000</v>
      </c>
      <c r="L14" s="89">
        <f>L15</f>
        <v>28000</v>
      </c>
      <c r="M14" s="89">
        <f>M15</f>
        <v>97850</v>
      </c>
      <c r="N14" s="89">
        <f>N15</f>
        <v>82850</v>
      </c>
      <c r="O14" s="89">
        <f>O15</f>
        <v>50255</v>
      </c>
      <c r="P14" s="89">
        <f>P15</f>
        <v>50255</v>
      </c>
      <c r="Q14" s="89">
        <f>Q15</f>
        <v>20000</v>
      </c>
      <c r="R14" s="89">
        <f>R15</f>
        <v>20000</v>
      </c>
      <c r="S14" s="90"/>
    </row>
    <row r="15" spans="1:19" s="22" customFormat="1" ht="42" customHeight="1">
      <c r="A15" s="91" t="s">
        <v>425</v>
      </c>
      <c r="B15" s="92" t="s">
        <v>426</v>
      </c>
      <c r="C15" s="93"/>
      <c r="D15" s="93"/>
      <c r="E15" s="93"/>
      <c r="F15" s="93"/>
      <c r="G15" s="94">
        <f>SUM(G18:G21)</f>
        <v>157929</v>
      </c>
      <c r="H15" s="94">
        <f>SUM(H18:H21)</f>
        <v>84972</v>
      </c>
      <c r="I15" s="94">
        <f>SUM(I18:I21)</f>
        <v>28000</v>
      </c>
      <c r="J15" s="94">
        <f>SUM(J18:J21)</f>
        <v>28000</v>
      </c>
      <c r="K15" s="94">
        <f>SUM(K18:K21)</f>
        <v>28000</v>
      </c>
      <c r="L15" s="94">
        <f>SUM(L18:L21)</f>
        <v>28000</v>
      </c>
      <c r="M15" s="94">
        <f>SUM(M18:M21)</f>
        <v>97850</v>
      </c>
      <c r="N15" s="94">
        <f>SUM(N18:N21)</f>
        <v>82850</v>
      </c>
      <c r="O15" s="94">
        <f>SUM(O18:O21)</f>
        <v>50255</v>
      </c>
      <c r="P15" s="94">
        <f>SUM(P18:P21)</f>
        <v>50255</v>
      </c>
      <c r="Q15" s="94">
        <f>SUM(Q18:Q21)</f>
        <v>20000</v>
      </c>
      <c r="R15" s="94">
        <f>SUM(R18:R21)</f>
        <v>20000</v>
      </c>
      <c r="S15" s="95"/>
    </row>
    <row r="16" spans="1:19" s="23" customFormat="1" ht="30" customHeight="1">
      <c r="A16" s="91"/>
      <c r="B16" s="92" t="s">
        <v>427</v>
      </c>
      <c r="C16" s="96"/>
      <c r="D16" s="96"/>
      <c r="E16" s="96"/>
      <c r="F16" s="96"/>
      <c r="G16" s="97"/>
      <c r="H16" s="97"/>
      <c r="I16" s="97"/>
      <c r="J16" s="97"/>
      <c r="K16" s="97"/>
      <c r="L16" s="97"/>
      <c r="M16" s="97"/>
      <c r="N16" s="97"/>
      <c r="O16" s="97"/>
      <c r="P16" s="97"/>
      <c r="Q16" s="97"/>
      <c r="R16" s="97"/>
      <c r="S16" s="97"/>
    </row>
    <row r="17" spans="1:19" s="22" customFormat="1" ht="58.5" customHeight="1">
      <c r="A17" s="91"/>
      <c r="B17" s="98" t="s">
        <v>428</v>
      </c>
      <c r="C17" s="93"/>
      <c r="D17" s="93"/>
      <c r="E17" s="93"/>
      <c r="F17" s="93"/>
      <c r="G17" s="95"/>
      <c r="H17" s="95"/>
      <c r="I17" s="95"/>
      <c r="J17" s="95"/>
      <c r="K17" s="95"/>
      <c r="L17" s="95"/>
      <c r="M17" s="95"/>
      <c r="N17" s="95"/>
      <c r="O17" s="95"/>
      <c r="P17" s="95"/>
      <c r="Q17" s="95"/>
      <c r="R17" s="95"/>
      <c r="S17" s="95"/>
    </row>
    <row r="18" spans="1:22" ht="66">
      <c r="A18" s="137">
        <v>1</v>
      </c>
      <c r="B18" s="62" t="s">
        <v>484</v>
      </c>
      <c r="C18" s="1" t="s">
        <v>452</v>
      </c>
      <c r="D18" s="1" t="s">
        <v>932</v>
      </c>
      <c r="E18" s="1" t="s">
        <v>454</v>
      </c>
      <c r="F18" s="1" t="s">
        <v>485</v>
      </c>
      <c r="G18" s="30">
        <v>112957</v>
      </c>
      <c r="H18" s="2">
        <v>40000</v>
      </c>
      <c r="I18" s="31">
        <f>J18</f>
        <v>10000</v>
      </c>
      <c r="J18" s="64">
        <v>10000</v>
      </c>
      <c r="K18" s="31">
        <f>L18</f>
        <v>10000</v>
      </c>
      <c r="L18" s="64">
        <v>10000</v>
      </c>
      <c r="M18" s="4">
        <v>29850</v>
      </c>
      <c r="N18" s="32">
        <f>M18</f>
        <v>29850</v>
      </c>
      <c r="O18" s="32">
        <f>P18</f>
        <v>20038</v>
      </c>
      <c r="P18" s="32">
        <v>20038</v>
      </c>
      <c r="Q18" s="32"/>
      <c r="R18" s="32"/>
      <c r="S18" s="146"/>
      <c r="T18" s="19"/>
      <c r="U18" s="19"/>
      <c r="V18" s="19"/>
    </row>
    <row r="19" spans="1:22" ht="99">
      <c r="A19" s="137">
        <v>2</v>
      </c>
      <c r="B19" s="44" t="s">
        <v>926</v>
      </c>
      <c r="C19" s="1" t="s">
        <v>929</v>
      </c>
      <c r="D19" s="1" t="s">
        <v>933</v>
      </c>
      <c r="E19" s="1" t="s">
        <v>479</v>
      </c>
      <c r="F19" s="1" t="s">
        <v>930</v>
      </c>
      <c r="G19" s="30">
        <v>14686</v>
      </c>
      <c r="H19" s="2">
        <f>G19</f>
        <v>14686</v>
      </c>
      <c r="I19" s="31">
        <f>J19</f>
        <v>7500</v>
      </c>
      <c r="J19" s="30">
        <v>7500</v>
      </c>
      <c r="K19" s="31">
        <f>L19</f>
        <v>7500</v>
      </c>
      <c r="L19" s="30">
        <v>7500</v>
      </c>
      <c r="M19" s="4">
        <v>5750</v>
      </c>
      <c r="N19" s="32">
        <f>M19</f>
        <v>5750</v>
      </c>
      <c r="O19" s="32">
        <f>P19</f>
        <v>5000</v>
      </c>
      <c r="P19" s="32">
        <v>5000</v>
      </c>
      <c r="Q19" s="32"/>
      <c r="R19" s="32"/>
      <c r="S19" s="146"/>
      <c r="T19" s="19"/>
      <c r="U19" s="19"/>
      <c r="V19" s="19"/>
    </row>
    <row r="20" spans="1:22" ht="141.75" customHeight="1">
      <c r="A20" s="137">
        <v>3</v>
      </c>
      <c r="B20" s="6" t="s">
        <v>927</v>
      </c>
      <c r="C20" s="1" t="s">
        <v>452</v>
      </c>
      <c r="D20" s="1" t="s">
        <v>988</v>
      </c>
      <c r="E20" s="1" t="s">
        <v>598</v>
      </c>
      <c r="F20" s="1" t="s">
        <v>931</v>
      </c>
      <c r="G20" s="30">
        <v>30286</v>
      </c>
      <c r="H20" s="2">
        <f>G20</f>
        <v>30286</v>
      </c>
      <c r="I20" s="31">
        <f>J20</f>
        <v>10500</v>
      </c>
      <c r="J20" s="64">
        <v>10500</v>
      </c>
      <c r="K20" s="31">
        <f>L20</f>
        <v>10500</v>
      </c>
      <c r="L20" s="64">
        <v>10500</v>
      </c>
      <c r="M20" s="4">
        <v>12250</v>
      </c>
      <c r="N20" s="32">
        <f>M20</f>
        <v>12250</v>
      </c>
      <c r="O20" s="32">
        <f>P20</f>
        <v>11700</v>
      </c>
      <c r="P20" s="32">
        <v>11700</v>
      </c>
      <c r="Q20" s="32"/>
      <c r="R20" s="32"/>
      <c r="S20" s="146"/>
      <c r="T20" s="19"/>
      <c r="U20" s="19"/>
      <c r="V20" s="19"/>
    </row>
    <row r="21" spans="1:19" s="244" customFormat="1" ht="57" customHeight="1">
      <c r="A21" s="238">
        <v>4</v>
      </c>
      <c r="B21" s="252" t="s">
        <v>928</v>
      </c>
      <c r="C21" s="247"/>
      <c r="D21" s="247"/>
      <c r="E21" s="240"/>
      <c r="F21" s="247"/>
      <c r="G21" s="249"/>
      <c r="H21" s="253"/>
      <c r="I21" s="241"/>
      <c r="J21" s="241"/>
      <c r="K21" s="241"/>
      <c r="L21" s="241"/>
      <c r="M21" s="251">
        <v>50000</v>
      </c>
      <c r="N21" s="242">
        <v>35000</v>
      </c>
      <c r="O21" s="242">
        <f>P21</f>
        <v>13517</v>
      </c>
      <c r="P21" s="242">
        <v>13517</v>
      </c>
      <c r="Q21" s="242">
        <f>R21</f>
        <v>20000</v>
      </c>
      <c r="R21" s="242">
        <v>20000</v>
      </c>
      <c r="S21" s="239" t="s">
        <v>1009</v>
      </c>
    </row>
    <row r="22" spans="1:19" s="21" customFormat="1" ht="41.25" customHeight="1">
      <c r="A22" s="86" t="s">
        <v>489</v>
      </c>
      <c r="B22" s="87" t="s">
        <v>490</v>
      </c>
      <c r="C22" s="88"/>
      <c r="D22" s="88"/>
      <c r="E22" s="88"/>
      <c r="F22" s="88"/>
      <c r="G22" s="89">
        <f>G23+G43</f>
        <v>349146</v>
      </c>
      <c r="H22" s="89">
        <f>H23+H43</f>
        <v>218820.85</v>
      </c>
      <c r="I22" s="89"/>
      <c r="J22" s="89"/>
      <c r="K22" s="89"/>
      <c r="L22" s="89"/>
      <c r="M22" s="89">
        <f>M23+M43</f>
        <v>293390</v>
      </c>
      <c r="N22" s="89">
        <f>N23+N43</f>
        <v>176150</v>
      </c>
      <c r="O22" s="89">
        <f>O23+O43</f>
        <v>29333</v>
      </c>
      <c r="P22" s="89">
        <f>P23+P43</f>
        <v>29333</v>
      </c>
      <c r="Q22" s="89">
        <f>Q23+Q43</f>
        <v>48700</v>
      </c>
      <c r="R22" s="89">
        <f>R23+R43</f>
        <v>48700</v>
      </c>
      <c r="S22" s="90"/>
    </row>
    <row r="23" spans="1:19" s="24" customFormat="1" ht="62.25" customHeight="1">
      <c r="A23" s="91" t="s">
        <v>735</v>
      </c>
      <c r="B23" s="92" t="s">
        <v>736</v>
      </c>
      <c r="C23" s="210"/>
      <c r="D23" s="210"/>
      <c r="E23" s="210"/>
      <c r="F23" s="210"/>
      <c r="G23" s="94">
        <f>SUM(G24:G42)</f>
        <v>321633</v>
      </c>
      <c r="H23" s="94">
        <f>SUM(H24:H42)</f>
        <v>206440</v>
      </c>
      <c r="I23" s="139"/>
      <c r="J23" s="139"/>
      <c r="K23" s="139"/>
      <c r="L23" s="139"/>
      <c r="M23" s="94">
        <f>SUM(M24:M42)</f>
        <v>277290</v>
      </c>
      <c r="N23" s="94">
        <f>SUM(N24:N42)</f>
        <v>173690</v>
      </c>
      <c r="O23" s="94">
        <f>SUM(O24:O42)</f>
        <v>29333</v>
      </c>
      <c r="P23" s="94">
        <f>SUM(P24:P42)</f>
        <v>29333</v>
      </c>
      <c r="Q23" s="94">
        <f>SUM(Q24:Q42)</f>
        <v>48700</v>
      </c>
      <c r="R23" s="94">
        <f>SUM(R24:R42)</f>
        <v>48700</v>
      </c>
      <c r="S23" s="139"/>
    </row>
    <row r="24" spans="1:22" ht="126" customHeight="1">
      <c r="A24" s="137">
        <v>5</v>
      </c>
      <c r="B24" s="44" t="s">
        <v>934</v>
      </c>
      <c r="C24" s="1" t="s">
        <v>941</v>
      </c>
      <c r="D24" s="1" t="s">
        <v>945</v>
      </c>
      <c r="E24" s="7" t="s">
        <v>516</v>
      </c>
      <c r="F24" s="45" t="s">
        <v>952</v>
      </c>
      <c r="G24" s="60">
        <v>10646</v>
      </c>
      <c r="H24" s="2">
        <f>G24</f>
        <v>10646</v>
      </c>
      <c r="I24" s="31"/>
      <c r="J24" s="31"/>
      <c r="K24" s="31"/>
      <c r="L24" s="31"/>
      <c r="M24" s="34">
        <f>N24</f>
        <v>7800</v>
      </c>
      <c r="N24" s="4">
        <v>7800</v>
      </c>
      <c r="O24" s="32">
        <f>P24</f>
        <v>6300</v>
      </c>
      <c r="P24" s="32">
        <v>6300</v>
      </c>
      <c r="Q24" s="32">
        <f>R24</f>
        <v>1000</v>
      </c>
      <c r="R24" s="32">
        <v>1000</v>
      </c>
      <c r="S24" s="146"/>
      <c r="T24" s="19"/>
      <c r="U24" s="19"/>
      <c r="V24" s="19"/>
    </row>
    <row r="25" spans="1:22" ht="191.25" customHeight="1">
      <c r="A25" s="137">
        <v>6</v>
      </c>
      <c r="B25" s="44" t="s">
        <v>935</v>
      </c>
      <c r="C25" s="7" t="s">
        <v>436</v>
      </c>
      <c r="D25" s="1" t="s">
        <v>946</v>
      </c>
      <c r="E25" s="7">
        <v>2016</v>
      </c>
      <c r="F25" s="45" t="s">
        <v>953</v>
      </c>
      <c r="G25" s="60">
        <v>4700</v>
      </c>
      <c r="H25" s="2">
        <f>G25</f>
        <v>4700</v>
      </c>
      <c r="I25" s="31"/>
      <c r="J25" s="31"/>
      <c r="K25" s="31"/>
      <c r="L25" s="31"/>
      <c r="M25" s="34">
        <f>N25</f>
        <v>4400</v>
      </c>
      <c r="N25" s="4">
        <v>4400</v>
      </c>
      <c r="O25" s="32">
        <f>P25</f>
        <v>3950</v>
      </c>
      <c r="P25" s="32">
        <v>3950</v>
      </c>
      <c r="Q25" s="32"/>
      <c r="R25" s="32"/>
      <c r="S25" s="146"/>
      <c r="T25" s="19"/>
      <c r="U25" s="19"/>
      <c r="V25" s="19"/>
    </row>
    <row r="26" spans="1:22" ht="66" customHeight="1">
      <c r="A26" s="137">
        <v>7</v>
      </c>
      <c r="B26" s="44" t="s">
        <v>936</v>
      </c>
      <c r="C26" s="1" t="s">
        <v>942</v>
      </c>
      <c r="D26" s="1" t="s">
        <v>947</v>
      </c>
      <c r="E26" s="63" t="s">
        <v>599</v>
      </c>
      <c r="F26" s="45" t="s">
        <v>954</v>
      </c>
      <c r="G26" s="30">
        <v>14893</v>
      </c>
      <c r="H26" s="2">
        <f>G26</f>
        <v>14893</v>
      </c>
      <c r="I26" s="31"/>
      <c r="J26" s="31"/>
      <c r="K26" s="31"/>
      <c r="L26" s="31"/>
      <c r="M26" s="34">
        <f>N26</f>
        <v>3700</v>
      </c>
      <c r="N26" s="4">
        <v>3700</v>
      </c>
      <c r="O26" s="32"/>
      <c r="P26" s="32"/>
      <c r="Q26" s="32">
        <f>R26</f>
        <v>3000</v>
      </c>
      <c r="R26" s="32">
        <v>3000</v>
      </c>
      <c r="S26" s="146"/>
      <c r="T26" s="19"/>
      <c r="U26" s="19"/>
      <c r="V26" s="19"/>
    </row>
    <row r="27" spans="1:22" ht="99">
      <c r="A27" s="137">
        <v>8</v>
      </c>
      <c r="B27" s="44" t="s">
        <v>937</v>
      </c>
      <c r="C27" s="1" t="s">
        <v>943</v>
      </c>
      <c r="D27" s="1" t="s">
        <v>948</v>
      </c>
      <c r="E27" s="7">
        <v>2016</v>
      </c>
      <c r="F27" s="1" t="s">
        <v>955</v>
      </c>
      <c r="G27" s="60">
        <v>1094</v>
      </c>
      <c r="H27" s="2">
        <f>G27</f>
        <v>1094</v>
      </c>
      <c r="I27" s="31"/>
      <c r="J27" s="31"/>
      <c r="K27" s="31"/>
      <c r="L27" s="31"/>
      <c r="M27" s="34">
        <f>N27</f>
        <v>1040</v>
      </c>
      <c r="N27" s="4">
        <v>1040</v>
      </c>
      <c r="O27" s="32">
        <f>P27</f>
        <v>1013</v>
      </c>
      <c r="P27" s="32">
        <v>1013</v>
      </c>
      <c r="Q27" s="32"/>
      <c r="R27" s="32"/>
      <c r="S27" s="146"/>
      <c r="T27" s="19"/>
      <c r="U27" s="19"/>
      <c r="V27" s="19"/>
    </row>
    <row r="28" spans="1:22" ht="49.5">
      <c r="A28" s="137">
        <v>9</v>
      </c>
      <c r="B28" s="44" t="s">
        <v>938</v>
      </c>
      <c r="C28" s="1" t="s">
        <v>944</v>
      </c>
      <c r="D28" s="7" t="s">
        <v>949</v>
      </c>
      <c r="E28" s="7">
        <v>2016</v>
      </c>
      <c r="F28" s="1" t="s">
        <v>956</v>
      </c>
      <c r="G28" s="60">
        <v>999</v>
      </c>
      <c r="H28" s="2">
        <f>G28</f>
        <v>999</v>
      </c>
      <c r="I28" s="31"/>
      <c r="J28" s="31"/>
      <c r="K28" s="31"/>
      <c r="L28" s="31"/>
      <c r="M28" s="34">
        <f>N28</f>
        <v>1000</v>
      </c>
      <c r="N28" s="4">
        <v>1000</v>
      </c>
      <c r="O28" s="32">
        <f>P28</f>
        <v>850</v>
      </c>
      <c r="P28" s="32">
        <v>850</v>
      </c>
      <c r="Q28" s="32"/>
      <c r="R28" s="32"/>
      <c r="S28" s="146"/>
      <c r="T28" s="19"/>
      <c r="U28" s="19"/>
      <c r="V28" s="19"/>
    </row>
    <row r="29" spans="1:22" ht="108.75" customHeight="1">
      <c r="A29" s="137">
        <v>10</v>
      </c>
      <c r="B29" s="44" t="s">
        <v>939</v>
      </c>
      <c r="C29" s="7" t="s">
        <v>452</v>
      </c>
      <c r="D29" s="1" t="s">
        <v>950</v>
      </c>
      <c r="E29" s="7">
        <v>2016</v>
      </c>
      <c r="F29" s="1" t="s">
        <v>957</v>
      </c>
      <c r="G29" s="60">
        <v>7808</v>
      </c>
      <c r="H29" s="2">
        <f>G29</f>
        <v>7808</v>
      </c>
      <c r="I29" s="31"/>
      <c r="J29" s="31"/>
      <c r="K29" s="31"/>
      <c r="L29" s="31"/>
      <c r="M29" s="34">
        <f>N29</f>
        <v>7070</v>
      </c>
      <c r="N29" s="4">
        <v>7070</v>
      </c>
      <c r="O29" s="32">
        <f>P29</f>
        <v>2600</v>
      </c>
      <c r="P29" s="32">
        <v>2600</v>
      </c>
      <c r="Q29" s="32">
        <f>R29</f>
        <v>3000</v>
      </c>
      <c r="R29" s="32">
        <v>3000</v>
      </c>
      <c r="S29" s="146"/>
      <c r="T29" s="19"/>
      <c r="U29" s="19"/>
      <c r="V29" s="19"/>
    </row>
    <row r="30" spans="1:22" ht="123" customHeight="1">
      <c r="A30" s="137">
        <v>11</v>
      </c>
      <c r="B30" s="44" t="s">
        <v>940</v>
      </c>
      <c r="C30" s="7" t="s">
        <v>452</v>
      </c>
      <c r="D30" s="1" t="s">
        <v>951</v>
      </c>
      <c r="E30" s="7" t="s">
        <v>479</v>
      </c>
      <c r="F30" s="1" t="s">
        <v>958</v>
      </c>
      <c r="G30" s="60">
        <v>15640</v>
      </c>
      <c r="H30" s="2">
        <f>G30</f>
        <v>15640</v>
      </c>
      <c r="I30" s="31"/>
      <c r="J30" s="31"/>
      <c r="K30" s="31"/>
      <c r="L30" s="31"/>
      <c r="M30" s="34">
        <f>N30</f>
        <v>14620</v>
      </c>
      <c r="N30" s="4">
        <v>14620</v>
      </c>
      <c r="O30" s="32">
        <f>P30</f>
        <v>14620</v>
      </c>
      <c r="P30" s="32">
        <v>14620</v>
      </c>
      <c r="Q30" s="32"/>
      <c r="R30" s="32"/>
      <c r="S30" s="146"/>
      <c r="T30" s="19"/>
      <c r="U30" s="19"/>
      <c r="V30" s="19"/>
    </row>
    <row r="31" spans="1:22" ht="55.5" customHeight="1">
      <c r="A31" s="137">
        <v>12</v>
      </c>
      <c r="B31" s="44" t="s">
        <v>935</v>
      </c>
      <c r="C31" s="7" t="s">
        <v>430</v>
      </c>
      <c r="D31" s="1" t="s">
        <v>964</v>
      </c>
      <c r="E31" s="7" t="s">
        <v>511</v>
      </c>
      <c r="F31" s="45" t="s">
        <v>3</v>
      </c>
      <c r="G31" s="60">
        <v>4700</v>
      </c>
      <c r="H31" s="2">
        <f>G31</f>
        <v>4700</v>
      </c>
      <c r="I31" s="31"/>
      <c r="J31" s="31"/>
      <c r="K31" s="31"/>
      <c r="L31" s="31"/>
      <c r="M31" s="34">
        <f>N31</f>
        <v>4500</v>
      </c>
      <c r="N31" s="4">
        <v>4500</v>
      </c>
      <c r="O31" s="32"/>
      <c r="P31" s="32"/>
      <c r="Q31" s="32">
        <f>R31</f>
        <v>3700</v>
      </c>
      <c r="R31" s="32">
        <v>3700</v>
      </c>
      <c r="S31" s="146"/>
      <c r="T31" s="19"/>
      <c r="U31" s="19"/>
      <c r="V31" s="19"/>
    </row>
    <row r="32" spans="1:22" ht="56.25" customHeight="1">
      <c r="A32" s="137">
        <v>13</v>
      </c>
      <c r="B32" s="44" t="s">
        <v>959</v>
      </c>
      <c r="C32" s="1" t="s">
        <v>492</v>
      </c>
      <c r="D32" s="7"/>
      <c r="E32" s="7" t="s">
        <v>516</v>
      </c>
      <c r="F32" s="1" t="s">
        <v>4</v>
      </c>
      <c r="G32" s="60">
        <v>14999</v>
      </c>
      <c r="H32" s="2">
        <f>G32</f>
        <v>14999</v>
      </c>
      <c r="I32" s="31"/>
      <c r="J32" s="31"/>
      <c r="K32" s="31"/>
      <c r="L32" s="31"/>
      <c r="M32" s="34">
        <f>N32</f>
        <v>12500</v>
      </c>
      <c r="N32" s="4">
        <v>12500</v>
      </c>
      <c r="O32" s="32"/>
      <c r="P32" s="32"/>
      <c r="Q32" s="32">
        <f>R32</f>
        <v>7000</v>
      </c>
      <c r="R32" s="32">
        <v>7000</v>
      </c>
      <c r="S32" s="146"/>
      <c r="T32" s="19"/>
      <c r="U32" s="19"/>
      <c r="V32" s="19"/>
    </row>
    <row r="33" spans="1:25" ht="72" customHeight="1">
      <c r="A33" s="137">
        <v>14</v>
      </c>
      <c r="B33" s="44" t="s">
        <v>960</v>
      </c>
      <c r="C33" s="1" t="s">
        <v>492</v>
      </c>
      <c r="D33" s="7"/>
      <c r="E33" s="7" t="s">
        <v>2</v>
      </c>
      <c r="F33" s="1" t="s">
        <v>5</v>
      </c>
      <c r="G33" s="60">
        <v>125000</v>
      </c>
      <c r="H33" s="2">
        <v>37500</v>
      </c>
      <c r="I33" s="31"/>
      <c r="J33" s="31"/>
      <c r="K33" s="31"/>
      <c r="L33" s="31"/>
      <c r="M33" s="34">
        <v>112500</v>
      </c>
      <c r="N33" s="4">
        <v>33750</v>
      </c>
      <c r="O33" s="32"/>
      <c r="P33" s="32"/>
      <c r="Q33" s="32">
        <f>R33</f>
        <v>10000</v>
      </c>
      <c r="R33" s="32">
        <v>10000</v>
      </c>
      <c r="S33" s="219" t="s">
        <v>393</v>
      </c>
      <c r="T33" s="19"/>
      <c r="U33" s="19"/>
      <c r="V33" s="19"/>
      <c r="Y33" s="227"/>
    </row>
    <row r="34" spans="1:22" ht="144" customHeight="1">
      <c r="A34" s="137">
        <v>15</v>
      </c>
      <c r="B34" s="44" t="s">
        <v>961</v>
      </c>
      <c r="C34" s="1" t="s">
        <v>963</v>
      </c>
      <c r="D34" s="1" t="s">
        <v>0</v>
      </c>
      <c r="E34" s="7" t="s">
        <v>487</v>
      </c>
      <c r="F34" s="1" t="s">
        <v>6</v>
      </c>
      <c r="G34" s="8">
        <v>33569</v>
      </c>
      <c r="H34" s="2">
        <f>G34</f>
        <v>33569</v>
      </c>
      <c r="I34" s="31"/>
      <c r="J34" s="31"/>
      <c r="K34" s="31"/>
      <c r="L34" s="31"/>
      <c r="M34" s="34">
        <f>N34</f>
        <v>29200</v>
      </c>
      <c r="N34" s="4">
        <v>29200</v>
      </c>
      <c r="O34" s="32"/>
      <c r="P34" s="32"/>
      <c r="Q34" s="32">
        <f>R34</f>
        <v>15000</v>
      </c>
      <c r="R34" s="32">
        <v>15000</v>
      </c>
      <c r="S34" s="146"/>
      <c r="T34" s="19"/>
      <c r="U34" s="19"/>
      <c r="V34" s="19"/>
    </row>
    <row r="35" spans="1:22" ht="54" customHeight="1">
      <c r="A35" s="137">
        <v>16</v>
      </c>
      <c r="B35" s="44" t="s">
        <v>962</v>
      </c>
      <c r="C35" s="1" t="s">
        <v>537</v>
      </c>
      <c r="D35" s="1" t="s">
        <v>1</v>
      </c>
      <c r="E35" s="7" t="s">
        <v>511</v>
      </c>
      <c r="F35" s="1" t="s">
        <v>7</v>
      </c>
      <c r="G35" s="60">
        <v>13014</v>
      </c>
      <c r="H35" s="2">
        <f>G35</f>
        <v>13014</v>
      </c>
      <c r="I35" s="31"/>
      <c r="J35" s="31"/>
      <c r="K35" s="31"/>
      <c r="L35" s="31"/>
      <c r="M35" s="34">
        <v>11700</v>
      </c>
      <c r="N35" s="4">
        <f>M35</f>
        <v>11700</v>
      </c>
      <c r="O35" s="32"/>
      <c r="P35" s="32"/>
      <c r="Q35" s="32">
        <f>R35</f>
        <v>6000</v>
      </c>
      <c r="R35" s="32">
        <v>6000</v>
      </c>
      <c r="S35" s="146"/>
      <c r="T35" s="19"/>
      <c r="U35" s="19"/>
      <c r="V35" s="19"/>
    </row>
    <row r="36" spans="1:19" s="258" customFormat="1" ht="49.5">
      <c r="A36" s="240">
        <v>5</v>
      </c>
      <c r="B36" s="246" t="s">
        <v>975</v>
      </c>
      <c r="C36" s="247"/>
      <c r="D36" s="240"/>
      <c r="E36" s="254" t="s">
        <v>511</v>
      </c>
      <c r="F36" s="254"/>
      <c r="G36" s="255">
        <v>6159</v>
      </c>
      <c r="H36" s="256">
        <v>6100</v>
      </c>
      <c r="I36" s="257"/>
      <c r="J36" s="257"/>
      <c r="K36" s="257"/>
      <c r="L36" s="257"/>
      <c r="M36" s="251">
        <f>N36</f>
        <v>5500</v>
      </c>
      <c r="N36" s="251">
        <v>5500</v>
      </c>
      <c r="O36" s="259"/>
      <c r="P36" s="257"/>
      <c r="Q36" s="257"/>
      <c r="R36" s="257"/>
      <c r="S36" s="257"/>
    </row>
    <row r="37" spans="1:19" s="258" customFormat="1" ht="33">
      <c r="A37" s="240">
        <v>6</v>
      </c>
      <c r="B37" s="246" t="s">
        <v>976</v>
      </c>
      <c r="C37" s="247"/>
      <c r="D37" s="240"/>
      <c r="E37" s="254" t="s">
        <v>511</v>
      </c>
      <c r="F37" s="254"/>
      <c r="G37" s="255">
        <v>10327</v>
      </c>
      <c r="H37" s="256">
        <v>10300</v>
      </c>
      <c r="I37" s="257"/>
      <c r="J37" s="257"/>
      <c r="K37" s="257"/>
      <c r="L37" s="257"/>
      <c r="M37" s="251">
        <f>N37</f>
        <v>9500</v>
      </c>
      <c r="N37" s="251">
        <v>9500</v>
      </c>
      <c r="O37" s="257"/>
      <c r="P37" s="257"/>
      <c r="Q37" s="257"/>
      <c r="R37" s="257"/>
      <c r="S37" s="257"/>
    </row>
    <row r="38" spans="1:22" ht="39" customHeight="1">
      <c r="A38" s="137">
        <v>17</v>
      </c>
      <c r="B38" s="44" t="s">
        <v>400</v>
      </c>
      <c r="C38" s="1" t="s">
        <v>560</v>
      </c>
      <c r="D38" s="1"/>
      <c r="E38" s="7" t="s">
        <v>494</v>
      </c>
      <c r="F38" s="1"/>
      <c r="G38" s="60">
        <v>1500</v>
      </c>
      <c r="H38" s="2">
        <f>G38</f>
        <v>1500</v>
      </c>
      <c r="I38" s="31"/>
      <c r="J38" s="31"/>
      <c r="K38" s="31"/>
      <c r="L38" s="31"/>
      <c r="M38" s="34">
        <f>N38</f>
        <v>1350</v>
      </c>
      <c r="N38" s="4">
        <f>H38*0.9</f>
        <v>1350</v>
      </c>
      <c r="O38" s="32"/>
      <c r="P38" s="32"/>
      <c r="Q38" s="32"/>
      <c r="R38" s="32"/>
      <c r="S38" s="146"/>
      <c r="T38" s="19"/>
      <c r="U38" s="19"/>
      <c r="V38" s="19"/>
    </row>
    <row r="39" spans="1:22" ht="37.5" customHeight="1">
      <c r="A39" s="137">
        <v>18</v>
      </c>
      <c r="B39" s="44" t="s">
        <v>401</v>
      </c>
      <c r="C39" s="1" t="s">
        <v>560</v>
      </c>
      <c r="D39" s="1"/>
      <c r="E39" s="7" t="s">
        <v>494</v>
      </c>
      <c r="F39" s="1"/>
      <c r="G39" s="60">
        <v>3400</v>
      </c>
      <c r="H39" s="2">
        <f>G39</f>
        <v>3400</v>
      </c>
      <c r="I39" s="31"/>
      <c r="J39" s="31"/>
      <c r="K39" s="31"/>
      <c r="L39" s="31"/>
      <c r="M39" s="34">
        <f>N39</f>
        <v>3060</v>
      </c>
      <c r="N39" s="4">
        <f>H39*0.9</f>
        <v>3060</v>
      </c>
      <c r="O39" s="32"/>
      <c r="P39" s="32"/>
      <c r="Q39" s="32"/>
      <c r="R39" s="32"/>
      <c r="S39" s="146"/>
      <c r="T39" s="19"/>
      <c r="U39" s="19"/>
      <c r="V39" s="19"/>
    </row>
    <row r="40" spans="1:22" ht="73.5" customHeight="1">
      <c r="A40" s="137">
        <v>19</v>
      </c>
      <c r="B40" s="44" t="s">
        <v>402</v>
      </c>
      <c r="C40" s="1" t="s">
        <v>560</v>
      </c>
      <c r="D40" s="1"/>
      <c r="E40" s="7" t="s">
        <v>494</v>
      </c>
      <c r="F40" s="1"/>
      <c r="G40" s="60">
        <v>31695</v>
      </c>
      <c r="H40" s="2">
        <v>14263</v>
      </c>
      <c r="I40" s="31"/>
      <c r="J40" s="31"/>
      <c r="K40" s="31"/>
      <c r="L40" s="31"/>
      <c r="M40" s="34">
        <v>28500</v>
      </c>
      <c r="N40" s="4">
        <v>12800</v>
      </c>
      <c r="O40" s="32"/>
      <c r="P40" s="32"/>
      <c r="Q40" s="32"/>
      <c r="R40" s="32"/>
      <c r="S40" s="219" t="s">
        <v>8</v>
      </c>
      <c r="T40" s="19"/>
      <c r="U40" s="19"/>
      <c r="V40" s="19"/>
    </row>
    <row r="41" spans="1:22" ht="73.5" customHeight="1">
      <c r="A41" s="137">
        <v>20</v>
      </c>
      <c r="B41" s="44" t="s">
        <v>403</v>
      </c>
      <c r="C41" s="1" t="s">
        <v>613</v>
      </c>
      <c r="D41" s="1"/>
      <c r="E41" s="7" t="s">
        <v>707</v>
      </c>
      <c r="F41" s="1"/>
      <c r="G41" s="60">
        <v>18500</v>
      </c>
      <c r="H41" s="2">
        <f>G41*0.45</f>
        <v>8325</v>
      </c>
      <c r="I41" s="31"/>
      <c r="J41" s="31"/>
      <c r="K41" s="31"/>
      <c r="L41" s="31"/>
      <c r="M41" s="34">
        <f>G41*0.9</f>
        <v>16650</v>
      </c>
      <c r="N41" s="34">
        <v>7500</v>
      </c>
      <c r="O41" s="32"/>
      <c r="P41" s="32"/>
      <c r="Q41" s="32"/>
      <c r="R41" s="32"/>
      <c r="S41" s="219" t="s">
        <v>8</v>
      </c>
      <c r="T41" s="19"/>
      <c r="U41" s="19"/>
      <c r="V41" s="19"/>
    </row>
    <row r="42" spans="1:22" ht="59.25" customHeight="1">
      <c r="A42" s="137">
        <v>21</v>
      </c>
      <c r="B42" s="44" t="s">
        <v>987</v>
      </c>
      <c r="C42" s="1" t="s">
        <v>641</v>
      </c>
      <c r="D42" s="1"/>
      <c r="E42" s="7" t="s">
        <v>707</v>
      </c>
      <c r="F42" s="1"/>
      <c r="G42" s="60">
        <v>2990</v>
      </c>
      <c r="H42" s="2">
        <f>G42</f>
        <v>2990</v>
      </c>
      <c r="I42" s="31"/>
      <c r="J42" s="31"/>
      <c r="K42" s="31"/>
      <c r="L42" s="31"/>
      <c r="M42" s="34">
        <v>2700</v>
      </c>
      <c r="N42" s="34">
        <f>M42</f>
        <v>2700</v>
      </c>
      <c r="O42" s="32"/>
      <c r="P42" s="32"/>
      <c r="Q42" s="32"/>
      <c r="R42" s="32"/>
      <c r="S42" s="219"/>
      <c r="T42" s="19"/>
      <c r="U42" s="19"/>
      <c r="V42" s="19"/>
    </row>
    <row r="43" spans="1:19" s="24" customFormat="1" ht="42.75" customHeight="1">
      <c r="A43" s="217" t="s">
        <v>425</v>
      </c>
      <c r="B43" s="92" t="s">
        <v>379</v>
      </c>
      <c r="C43" s="210"/>
      <c r="D43" s="210"/>
      <c r="E43" s="210"/>
      <c r="F43" s="210"/>
      <c r="G43" s="94">
        <f>G44</f>
        <v>27513</v>
      </c>
      <c r="H43" s="94">
        <f>H44</f>
        <v>12380.85</v>
      </c>
      <c r="I43" s="139"/>
      <c r="J43" s="139"/>
      <c r="K43" s="139"/>
      <c r="L43" s="139"/>
      <c r="M43" s="94">
        <f>M44</f>
        <v>16100</v>
      </c>
      <c r="N43" s="94">
        <f>N44</f>
        <v>2460</v>
      </c>
      <c r="O43" s="94"/>
      <c r="P43" s="94"/>
      <c r="Q43" s="94"/>
      <c r="R43" s="94"/>
      <c r="S43" s="141"/>
    </row>
    <row r="44" spans="1:22" ht="78.75" customHeight="1">
      <c r="A44" s="137">
        <v>22</v>
      </c>
      <c r="B44" s="44" t="s">
        <v>965</v>
      </c>
      <c r="C44" s="1" t="s">
        <v>641</v>
      </c>
      <c r="D44" s="1"/>
      <c r="E44" s="7" t="s">
        <v>541</v>
      </c>
      <c r="F44" s="1"/>
      <c r="G44" s="60">
        <v>27513</v>
      </c>
      <c r="H44" s="2">
        <f>G44*0.45</f>
        <v>12380.85</v>
      </c>
      <c r="I44" s="31"/>
      <c r="J44" s="31"/>
      <c r="K44" s="31"/>
      <c r="L44" s="31"/>
      <c r="M44" s="4">
        <v>16100</v>
      </c>
      <c r="N44" s="32">
        <f>5160-2700</f>
        <v>2460</v>
      </c>
      <c r="O44" s="32"/>
      <c r="P44" s="32"/>
      <c r="Q44" s="32"/>
      <c r="R44" s="32"/>
      <c r="S44" s="219" t="s">
        <v>8</v>
      </c>
      <c r="T44" s="19"/>
      <c r="U44" s="19"/>
      <c r="V44" s="19"/>
    </row>
    <row r="45" spans="1:22" ht="16.5">
      <c r="A45" s="144"/>
      <c r="B45" s="212"/>
      <c r="C45" s="213"/>
      <c r="D45" s="213"/>
      <c r="E45" s="213"/>
      <c r="F45" s="213"/>
      <c r="G45" s="214"/>
      <c r="H45" s="214"/>
      <c r="I45" s="215"/>
      <c r="J45" s="215"/>
      <c r="K45" s="215"/>
      <c r="L45" s="215"/>
      <c r="M45" s="215"/>
      <c r="N45" s="215"/>
      <c r="O45" s="215"/>
      <c r="P45" s="215"/>
      <c r="Q45" s="215"/>
      <c r="R45" s="215"/>
      <c r="S45" s="214"/>
      <c r="T45" s="18"/>
      <c r="U45" s="18"/>
      <c r="V45" s="18"/>
    </row>
    <row r="46" spans="1:22" ht="23.25" customHeight="1">
      <c r="A46" s="19"/>
      <c r="B46" s="335" t="s">
        <v>553</v>
      </c>
      <c r="C46" s="335"/>
      <c r="D46" s="335"/>
      <c r="E46" s="335"/>
      <c r="F46" s="335"/>
      <c r="G46" s="335"/>
      <c r="H46" s="335"/>
      <c r="I46" s="335"/>
      <c r="J46" s="335"/>
      <c r="K46" s="335"/>
      <c r="L46" s="335"/>
      <c r="M46" s="335"/>
      <c r="N46" s="335"/>
      <c r="O46" s="335"/>
      <c r="P46" s="335"/>
      <c r="Q46" s="335"/>
      <c r="R46" s="335"/>
      <c r="S46" s="335"/>
      <c r="T46" s="19"/>
      <c r="U46" s="19"/>
      <c r="V46" s="19"/>
    </row>
    <row r="47" spans="1:22" ht="16.5">
      <c r="A47" s="19"/>
      <c r="B47" s="19"/>
      <c r="C47" s="27"/>
      <c r="D47" s="19"/>
      <c r="E47" s="19"/>
      <c r="F47" s="19"/>
      <c r="G47" s="19"/>
      <c r="H47" s="19"/>
      <c r="S47" s="19"/>
      <c r="T47" s="19"/>
      <c r="U47" s="19"/>
      <c r="V47" s="19"/>
    </row>
    <row r="48" spans="1:22" ht="16.5">
      <c r="A48" s="19"/>
      <c r="B48" s="19"/>
      <c r="C48" s="27"/>
      <c r="D48" s="19"/>
      <c r="E48" s="19"/>
      <c r="F48" s="19"/>
      <c r="G48" s="19"/>
      <c r="H48" s="19"/>
      <c r="S48" s="19"/>
      <c r="T48" s="19"/>
      <c r="U48" s="19"/>
      <c r="V48" s="19"/>
    </row>
    <row r="49" spans="1:22" ht="16.5">
      <c r="A49" s="19"/>
      <c r="B49" s="19"/>
      <c r="C49" s="27"/>
      <c r="D49" s="19"/>
      <c r="E49" s="19"/>
      <c r="F49" s="19"/>
      <c r="G49" s="19"/>
      <c r="H49" s="19"/>
      <c r="I49" s="19"/>
      <c r="J49" s="19"/>
      <c r="K49" s="19"/>
      <c r="L49" s="19"/>
      <c r="M49" s="19"/>
      <c r="N49" s="19"/>
      <c r="O49" s="19"/>
      <c r="P49" s="19"/>
      <c r="Q49" s="19"/>
      <c r="R49" s="19"/>
      <c r="S49" s="19"/>
      <c r="T49" s="19"/>
      <c r="U49" s="19"/>
      <c r="V49" s="19"/>
    </row>
    <row r="50" spans="1:22" ht="16.5">
      <c r="A50" s="19"/>
      <c r="B50" s="19"/>
      <c r="C50" s="27"/>
      <c r="D50" s="19"/>
      <c r="E50" s="19"/>
      <c r="F50" s="19"/>
      <c r="G50" s="19"/>
      <c r="H50" s="19"/>
      <c r="I50" s="19"/>
      <c r="J50" s="19"/>
      <c r="K50" s="19"/>
      <c r="L50" s="19"/>
      <c r="M50" s="19"/>
      <c r="N50" s="19"/>
      <c r="O50" s="19"/>
      <c r="P50" s="19"/>
      <c r="Q50" s="19"/>
      <c r="R50" s="19"/>
      <c r="S50" s="19"/>
      <c r="T50" s="19"/>
      <c r="U50" s="19"/>
      <c r="V50" s="19"/>
    </row>
    <row r="51" spans="1:22" ht="16.5">
      <c r="A51" s="19"/>
      <c r="B51" s="19"/>
      <c r="C51" s="27"/>
      <c r="D51" s="19"/>
      <c r="E51" s="19"/>
      <c r="F51" s="19"/>
      <c r="G51" s="19"/>
      <c r="H51" s="19"/>
      <c r="I51" s="19"/>
      <c r="J51" s="19"/>
      <c r="K51" s="19"/>
      <c r="L51" s="19"/>
      <c r="M51" s="19"/>
      <c r="N51" s="19"/>
      <c r="O51" s="19"/>
      <c r="P51" s="19"/>
      <c r="Q51" s="19"/>
      <c r="R51" s="19"/>
      <c r="S51" s="19"/>
      <c r="T51" s="19"/>
      <c r="U51" s="19"/>
      <c r="V51" s="19"/>
    </row>
    <row r="52" spans="1:22" ht="16.5">
      <c r="A52" s="19"/>
      <c r="B52" s="19"/>
      <c r="C52" s="27"/>
      <c r="D52" s="19"/>
      <c r="E52" s="19"/>
      <c r="F52" s="19"/>
      <c r="G52" s="19"/>
      <c r="H52" s="19"/>
      <c r="I52" s="19"/>
      <c r="J52" s="19"/>
      <c r="K52" s="19"/>
      <c r="L52" s="19"/>
      <c r="M52" s="19"/>
      <c r="N52" s="19"/>
      <c r="O52" s="19"/>
      <c r="P52" s="19"/>
      <c r="Q52" s="19"/>
      <c r="R52" s="19"/>
      <c r="S52" s="19"/>
      <c r="T52" s="19"/>
      <c r="U52" s="19"/>
      <c r="V52" s="19"/>
    </row>
    <row r="53" spans="1:22" ht="16.5">
      <c r="A53" s="19"/>
      <c r="B53" s="19"/>
      <c r="C53" s="27"/>
      <c r="D53" s="19"/>
      <c r="E53" s="19"/>
      <c r="F53" s="19"/>
      <c r="G53" s="19"/>
      <c r="H53" s="19"/>
      <c r="I53" s="19"/>
      <c r="J53" s="19"/>
      <c r="K53" s="19"/>
      <c r="L53" s="19"/>
      <c r="M53" s="19"/>
      <c r="N53" s="19"/>
      <c r="O53" s="19"/>
      <c r="P53" s="19"/>
      <c r="Q53" s="19"/>
      <c r="R53" s="19"/>
      <c r="S53" s="19"/>
      <c r="T53" s="19"/>
      <c r="U53" s="19"/>
      <c r="V53" s="19"/>
    </row>
    <row r="54" spans="1:22" ht="16.5">
      <c r="A54" s="19"/>
      <c r="B54" s="19"/>
      <c r="C54" s="27"/>
      <c r="D54" s="19"/>
      <c r="E54" s="19"/>
      <c r="F54" s="19"/>
      <c r="G54" s="19"/>
      <c r="H54" s="19"/>
      <c r="I54" s="19"/>
      <c r="J54" s="19"/>
      <c r="K54" s="19"/>
      <c r="L54" s="19"/>
      <c r="M54" s="19"/>
      <c r="N54" s="19"/>
      <c r="O54" s="19"/>
      <c r="P54" s="19"/>
      <c r="Q54" s="19"/>
      <c r="R54" s="19"/>
      <c r="S54" s="19"/>
      <c r="T54" s="19"/>
      <c r="U54" s="19"/>
      <c r="V54" s="19"/>
    </row>
    <row r="55" spans="1:22" ht="16.5">
      <c r="A55" s="19"/>
      <c r="B55" s="19"/>
      <c r="C55" s="27"/>
      <c r="D55" s="19"/>
      <c r="E55" s="19"/>
      <c r="F55" s="19"/>
      <c r="G55" s="19"/>
      <c r="H55" s="19"/>
      <c r="I55" s="19"/>
      <c r="J55" s="19"/>
      <c r="K55" s="19"/>
      <c r="L55" s="19"/>
      <c r="M55" s="19"/>
      <c r="N55" s="19"/>
      <c r="O55" s="19"/>
      <c r="P55" s="19"/>
      <c r="Q55" s="19"/>
      <c r="R55" s="19"/>
      <c r="S55" s="19"/>
      <c r="T55" s="19"/>
      <c r="U55" s="19"/>
      <c r="V55" s="19"/>
    </row>
    <row r="56" spans="1:22" ht="16.5">
      <c r="A56" s="19"/>
      <c r="B56" s="19"/>
      <c r="C56" s="27"/>
      <c r="D56" s="19"/>
      <c r="E56" s="19"/>
      <c r="F56" s="19"/>
      <c r="G56" s="19"/>
      <c r="H56" s="19"/>
      <c r="I56" s="19"/>
      <c r="J56" s="19"/>
      <c r="K56" s="19"/>
      <c r="L56" s="19"/>
      <c r="M56" s="19"/>
      <c r="N56" s="19"/>
      <c r="O56" s="19"/>
      <c r="P56" s="19"/>
      <c r="Q56" s="19"/>
      <c r="R56" s="19"/>
      <c r="S56" s="19"/>
      <c r="T56" s="19"/>
      <c r="U56" s="19"/>
      <c r="V56" s="19"/>
    </row>
    <row r="57" spans="1:22" ht="16.5">
      <c r="A57" s="19"/>
      <c r="B57" s="19"/>
      <c r="C57" s="27"/>
      <c r="D57" s="19"/>
      <c r="E57" s="19"/>
      <c r="F57" s="19"/>
      <c r="G57" s="19"/>
      <c r="H57" s="19"/>
      <c r="I57" s="19"/>
      <c r="J57" s="19"/>
      <c r="K57" s="19"/>
      <c r="L57" s="19"/>
      <c r="M57" s="19"/>
      <c r="N57" s="19"/>
      <c r="O57" s="19"/>
      <c r="P57" s="19"/>
      <c r="Q57" s="19"/>
      <c r="R57" s="19"/>
      <c r="S57" s="19"/>
      <c r="T57" s="19"/>
      <c r="U57" s="19"/>
      <c r="V57" s="19"/>
    </row>
    <row r="58" spans="1:22" ht="16.5">
      <c r="A58" s="19"/>
      <c r="B58" s="19"/>
      <c r="C58" s="27"/>
      <c r="D58" s="19"/>
      <c r="E58" s="19"/>
      <c r="F58" s="19"/>
      <c r="G58" s="19"/>
      <c r="H58" s="19"/>
      <c r="I58" s="19"/>
      <c r="J58" s="19"/>
      <c r="K58" s="19"/>
      <c r="L58" s="19"/>
      <c r="M58" s="19"/>
      <c r="N58" s="19"/>
      <c r="O58" s="19"/>
      <c r="P58" s="19"/>
      <c r="Q58" s="19"/>
      <c r="R58" s="19"/>
      <c r="S58" s="19"/>
      <c r="T58" s="19"/>
      <c r="U58" s="19"/>
      <c r="V58" s="19"/>
    </row>
    <row r="59" spans="1:22" ht="16.5">
      <c r="A59" s="19"/>
      <c r="B59" s="19"/>
      <c r="C59" s="27"/>
      <c r="D59" s="19"/>
      <c r="E59" s="19"/>
      <c r="F59" s="19"/>
      <c r="G59" s="19"/>
      <c r="H59" s="19"/>
      <c r="I59" s="19"/>
      <c r="J59" s="19"/>
      <c r="K59" s="19"/>
      <c r="L59" s="19"/>
      <c r="M59" s="19"/>
      <c r="N59" s="19"/>
      <c r="O59" s="19"/>
      <c r="P59" s="19"/>
      <c r="Q59" s="19"/>
      <c r="R59" s="19"/>
      <c r="S59" s="19"/>
      <c r="T59" s="19"/>
      <c r="U59" s="19"/>
      <c r="V59" s="19"/>
    </row>
    <row r="60" spans="1:22" ht="16.5">
      <c r="A60" s="19"/>
      <c r="B60" s="19"/>
      <c r="C60" s="27"/>
      <c r="D60" s="19"/>
      <c r="E60" s="19"/>
      <c r="F60" s="19"/>
      <c r="G60" s="19"/>
      <c r="H60" s="19"/>
      <c r="I60" s="19"/>
      <c r="J60" s="19"/>
      <c r="K60" s="19"/>
      <c r="L60" s="19"/>
      <c r="M60" s="19"/>
      <c r="N60" s="19"/>
      <c r="O60" s="19"/>
      <c r="P60" s="19"/>
      <c r="Q60" s="19"/>
      <c r="R60" s="19"/>
      <c r="S60" s="19"/>
      <c r="T60" s="19"/>
      <c r="U60" s="19"/>
      <c r="V60" s="19"/>
    </row>
    <row r="61" spans="1:22" ht="16.5">
      <c r="A61" s="19"/>
      <c r="B61" s="19"/>
      <c r="C61" s="27"/>
      <c r="D61" s="19"/>
      <c r="E61" s="19"/>
      <c r="F61" s="19"/>
      <c r="G61" s="19"/>
      <c r="H61" s="19"/>
      <c r="I61" s="19"/>
      <c r="J61" s="19"/>
      <c r="K61" s="19"/>
      <c r="L61" s="19"/>
      <c r="M61" s="19"/>
      <c r="N61" s="19"/>
      <c r="O61" s="19"/>
      <c r="P61" s="19"/>
      <c r="Q61" s="19"/>
      <c r="R61" s="19"/>
      <c r="S61" s="19"/>
      <c r="T61" s="19"/>
      <c r="U61" s="19"/>
      <c r="V61" s="19"/>
    </row>
    <row r="62" spans="1:22" ht="16.5">
      <c r="A62" s="19"/>
      <c r="B62" s="19"/>
      <c r="C62" s="27"/>
      <c r="D62" s="19"/>
      <c r="E62" s="19"/>
      <c r="F62" s="19"/>
      <c r="G62" s="19"/>
      <c r="H62" s="19"/>
      <c r="I62" s="19"/>
      <c r="J62" s="19"/>
      <c r="K62" s="19"/>
      <c r="L62" s="19"/>
      <c r="M62" s="19"/>
      <c r="N62" s="19"/>
      <c r="O62" s="19"/>
      <c r="P62" s="19"/>
      <c r="Q62" s="19"/>
      <c r="R62" s="19"/>
      <c r="S62" s="19"/>
      <c r="T62" s="19"/>
      <c r="U62" s="19"/>
      <c r="V62" s="19"/>
    </row>
    <row r="63" spans="1:22" ht="16.5">
      <c r="A63" s="19"/>
      <c r="B63" s="19"/>
      <c r="C63" s="27"/>
      <c r="D63" s="19"/>
      <c r="E63" s="19"/>
      <c r="F63" s="19"/>
      <c r="G63" s="19"/>
      <c r="H63" s="19"/>
      <c r="I63" s="19"/>
      <c r="J63" s="19"/>
      <c r="K63" s="19"/>
      <c r="L63" s="19"/>
      <c r="M63" s="19"/>
      <c r="N63" s="19"/>
      <c r="O63" s="19"/>
      <c r="P63" s="19"/>
      <c r="Q63" s="19"/>
      <c r="R63" s="19"/>
      <c r="S63" s="19"/>
      <c r="T63" s="19"/>
      <c r="U63" s="19"/>
      <c r="V63" s="19"/>
    </row>
    <row r="64" spans="1:22" ht="16.5">
      <c r="A64" s="19"/>
      <c r="B64" s="19"/>
      <c r="C64" s="27"/>
      <c r="D64" s="19"/>
      <c r="E64" s="19"/>
      <c r="F64" s="19"/>
      <c r="G64" s="19"/>
      <c r="H64" s="19"/>
      <c r="I64" s="19"/>
      <c r="J64" s="19"/>
      <c r="K64" s="19"/>
      <c r="L64" s="19"/>
      <c r="M64" s="19"/>
      <c r="N64" s="19"/>
      <c r="O64" s="19"/>
      <c r="P64" s="19"/>
      <c r="Q64" s="19"/>
      <c r="R64" s="19"/>
      <c r="S64" s="19"/>
      <c r="T64" s="19"/>
      <c r="U64" s="19"/>
      <c r="V64" s="19"/>
    </row>
    <row r="65" spans="1:22" ht="16.5">
      <c r="A65" s="19"/>
      <c r="B65" s="19"/>
      <c r="C65" s="27"/>
      <c r="D65" s="19"/>
      <c r="E65" s="19"/>
      <c r="F65" s="19"/>
      <c r="G65" s="19"/>
      <c r="H65" s="19"/>
      <c r="I65" s="19"/>
      <c r="J65" s="19"/>
      <c r="K65" s="19"/>
      <c r="L65" s="19"/>
      <c r="M65" s="19"/>
      <c r="N65" s="19"/>
      <c r="O65" s="19"/>
      <c r="P65" s="19"/>
      <c r="Q65" s="19"/>
      <c r="R65" s="19"/>
      <c r="S65" s="19"/>
      <c r="T65" s="19"/>
      <c r="U65" s="19"/>
      <c r="V65" s="19"/>
    </row>
    <row r="66" spans="1:22" ht="16.5">
      <c r="A66" s="19"/>
      <c r="B66" s="19"/>
      <c r="C66" s="27"/>
      <c r="D66" s="19"/>
      <c r="E66" s="19"/>
      <c r="F66" s="19"/>
      <c r="G66" s="19"/>
      <c r="H66" s="19"/>
      <c r="I66" s="19"/>
      <c r="J66" s="19"/>
      <c r="K66" s="19"/>
      <c r="L66" s="19"/>
      <c r="M66" s="19"/>
      <c r="N66" s="19"/>
      <c r="O66" s="19"/>
      <c r="P66" s="19"/>
      <c r="Q66" s="19"/>
      <c r="R66" s="19"/>
      <c r="S66" s="19"/>
      <c r="T66" s="19"/>
      <c r="U66" s="19"/>
      <c r="V66" s="19"/>
    </row>
    <row r="67" spans="1:22" ht="16.5">
      <c r="A67" s="19"/>
      <c r="B67" s="19"/>
      <c r="C67" s="27"/>
      <c r="D67" s="19"/>
      <c r="E67" s="19"/>
      <c r="F67" s="19"/>
      <c r="G67" s="19"/>
      <c r="H67" s="19"/>
      <c r="I67" s="19"/>
      <c r="J67" s="19"/>
      <c r="K67" s="19"/>
      <c r="L67" s="19"/>
      <c r="M67" s="19"/>
      <c r="N67" s="19"/>
      <c r="O67" s="19"/>
      <c r="P67" s="19"/>
      <c r="Q67" s="19"/>
      <c r="R67" s="19"/>
      <c r="S67" s="19"/>
      <c r="T67" s="19"/>
      <c r="U67" s="19"/>
      <c r="V67" s="19"/>
    </row>
    <row r="68" spans="1:22" ht="16.5">
      <c r="A68" s="19"/>
      <c r="B68" s="19"/>
      <c r="C68" s="27"/>
      <c r="D68" s="19"/>
      <c r="E68" s="19"/>
      <c r="F68" s="19"/>
      <c r="G68" s="19"/>
      <c r="H68" s="19"/>
      <c r="I68" s="19"/>
      <c r="J68" s="19"/>
      <c r="K68" s="19"/>
      <c r="L68" s="19"/>
      <c r="M68" s="19"/>
      <c r="N68" s="19"/>
      <c r="O68" s="19"/>
      <c r="P68" s="19"/>
      <c r="Q68" s="19"/>
      <c r="R68" s="19"/>
      <c r="S68" s="19"/>
      <c r="T68" s="19"/>
      <c r="U68" s="19"/>
      <c r="V68" s="19"/>
    </row>
    <row r="69" spans="1:22" ht="16.5">
      <c r="A69" s="19"/>
      <c r="B69" s="19"/>
      <c r="C69" s="27"/>
      <c r="D69" s="19"/>
      <c r="E69" s="19"/>
      <c r="F69" s="19"/>
      <c r="G69" s="19"/>
      <c r="H69" s="19"/>
      <c r="I69" s="19"/>
      <c r="J69" s="19"/>
      <c r="K69" s="19"/>
      <c r="L69" s="19"/>
      <c r="M69" s="19"/>
      <c r="N69" s="19"/>
      <c r="O69" s="19"/>
      <c r="P69" s="19"/>
      <c r="Q69" s="19"/>
      <c r="R69" s="19"/>
      <c r="S69" s="19"/>
      <c r="T69" s="19"/>
      <c r="U69" s="19"/>
      <c r="V69" s="19"/>
    </row>
    <row r="70" spans="1:22" ht="16.5">
      <c r="A70" s="19"/>
      <c r="B70" s="19"/>
      <c r="C70" s="27"/>
      <c r="D70" s="19"/>
      <c r="E70" s="19"/>
      <c r="F70" s="19"/>
      <c r="G70" s="19"/>
      <c r="H70" s="19"/>
      <c r="I70" s="19"/>
      <c r="J70" s="19"/>
      <c r="K70" s="19"/>
      <c r="L70" s="19"/>
      <c r="M70" s="19"/>
      <c r="N70" s="19"/>
      <c r="O70" s="19"/>
      <c r="P70" s="19"/>
      <c r="Q70" s="19"/>
      <c r="R70" s="19"/>
      <c r="S70" s="19"/>
      <c r="T70" s="19"/>
      <c r="U70" s="19"/>
      <c r="V70" s="19"/>
    </row>
    <row r="71" spans="1:22" ht="16.5">
      <c r="A71" s="19"/>
      <c r="B71" s="19"/>
      <c r="C71" s="27"/>
      <c r="D71" s="19"/>
      <c r="E71" s="19"/>
      <c r="F71" s="19"/>
      <c r="G71" s="19"/>
      <c r="H71" s="19"/>
      <c r="I71" s="19"/>
      <c r="J71" s="19"/>
      <c r="K71" s="19"/>
      <c r="L71" s="19"/>
      <c r="M71" s="19"/>
      <c r="N71" s="19"/>
      <c r="O71" s="19"/>
      <c r="P71" s="19"/>
      <c r="Q71" s="19"/>
      <c r="R71" s="19"/>
      <c r="S71" s="19"/>
      <c r="T71" s="19"/>
      <c r="U71" s="19"/>
      <c r="V71" s="19"/>
    </row>
    <row r="72" spans="1:22" ht="16.5">
      <c r="A72" s="19"/>
      <c r="B72" s="19"/>
      <c r="C72" s="27"/>
      <c r="D72" s="19"/>
      <c r="E72" s="19"/>
      <c r="F72" s="19"/>
      <c r="G72" s="19"/>
      <c r="H72" s="19"/>
      <c r="I72" s="19"/>
      <c r="J72" s="19"/>
      <c r="K72" s="19"/>
      <c r="L72" s="19"/>
      <c r="M72" s="19"/>
      <c r="N72" s="19"/>
      <c r="O72" s="19"/>
      <c r="P72" s="19"/>
      <c r="Q72" s="19"/>
      <c r="R72" s="19"/>
      <c r="S72" s="19"/>
      <c r="T72" s="19"/>
      <c r="U72" s="19"/>
      <c r="V72" s="19"/>
    </row>
    <row r="73" spans="1:22" ht="16.5">
      <c r="A73" s="19"/>
      <c r="B73" s="19"/>
      <c r="C73" s="27"/>
      <c r="D73" s="19"/>
      <c r="E73" s="19"/>
      <c r="F73" s="19"/>
      <c r="G73" s="19"/>
      <c r="H73" s="19"/>
      <c r="I73" s="19"/>
      <c r="J73" s="19"/>
      <c r="K73" s="19"/>
      <c r="L73" s="19"/>
      <c r="M73" s="19"/>
      <c r="N73" s="19"/>
      <c r="O73" s="19"/>
      <c r="P73" s="19"/>
      <c r="Q73" s="19"/>
      <c r="R73" s="19"/>
      <c r="S73" s="19"/>
      <c r="T73" s="19"/>
      <c r="U73" s="19"/>
      <c r="V73" s="19"/>
    </row>
    <row r="74" spans="1:22" ht="16.5">
      <c r="A74" s="19"/>
      <c r="B74" s="19"/>
      <c r="C74" s="27"/>
      <c r="D74" s="19"/>
      <c r="E74" s="19"/>
      <c r="F74" s="19"/>
      <c r="G74" s="19"/>
      <c r="H74" s="19"/>
      <c r="I74" s="19"/>
      <c r="J74" s="19"/>
      <c r="K74" s="19"/>
      <c r="L74" s="19"/>
      <c r="M74" s="19"/>
      <c r="N74" s="19"/>
      <c r="O74" s="19"/>
      <c r="P74" s="19"/>
      <c r="Q74" s="19"/>
      <c r="R74" s="19"/>
      <c r="S74" s="19"/>
      <c r="T74" s="19"/>
      <c r="U74" s="19"/>
      <c r="V74" s="19"/>
    </row>
    <row r="75" spans="1:22" ht="16.5">
      <c r="A75" s="19"/>
      <c r="B75" s="19"/>
      <c r="C75" s="27"/>
      <c r="D75" s="19"/>
      <c r="E75" s="19"/>
      <c r="F75" s="19"/>
      <c r="G75" s="19"/>
      <c r="H75" s="19"/>
      <c r="I75" s="19"/>
      <c r="J75" s="19"/>
      <c r="K75" s="19"/>
      <c r="L75" s="19"/>
      <c r="M75" s="19"/>
      <c r="N75" s="19"/>
      <c r="O75" s="19"/>
      <c r="P75" s="19"/>
      <c r="Q75" s="19"/>
      <c r="R75" s="19"/>
      <c r="S75" s="19"/>
      <c r="T75" s="19"/>
      <c r="U75" s="19"/>
      <c r="V75" s="19"/>
    </row>
    <row r="76" spans="1:22" ht="16.5">
      <c r="A76" s="19"/>
      <c r="B76" s="19"/>
      <c r="C76" s="27"/>
      <c r="D76" s="19"/>
      <c r="E76" s="19"/>
      <c r="F76" s="19"/>
      <c r="G76" s="19"/>
      <c r="H76" s="19"/>
      <c r="I76" s="19"/>
      <c r="J76" s="19"/>
      <c r="K76" s="19"/>
      <c r="L76" s="19"/>
      <c r="M76" s="19"/>
      <c r="N76" s="19"/>
      <c r="O76" s="19"/>
      <c r="P76" s="19"/>
      <c r="Q76" s="19"/>
      <c r="R76" s="19"/>
      <c r="S76" s="19"/>
      <c r="T76" s="19"/>
      <c r="U76" s="19"/>
      <c r="V76" s="19"/>
    </row>
    <row r="77" spans="1:22" ht="16.5">
      <c r="A77" s="19"/>
      <c r="B77" s="19"/>
      <c r="C77" s="27"/>
      <c r="D77" s="19"/>
      <c r="E77" s="19"/>
      <c r="F77" s="19"/>
      <c r="G77" s="19"/>
      <c r="H77" s="19"/>
      <c r="I77" s="19"/>
      <c r="J77" s="19"/>
      <c r="K77" s="19"/>
      <c r="L77" s="19"/>
      <c r="M77" s="19"/>
      <c r="N77" s="19"/>
      <c r="O77" s="19"/>
      <c r="P77" s="19"/>
      <c r="Q77" s="19"/>
      <c r="R77" s="19"/>
      <c r="S77" s="19"/>
      <c r="T77" s="19"/>
      <c r="U77" s="19"/>
      <c r="V77" s="19"/>
    </row>
    <row r="78" spans="1:22" ht="16.5">
      <c r="A78" s="19"/>
      <c r="B78" s="19"/>
      <c r="C78" s="27"/>
      <c r="D78" s="19"/>
      <c r="E78" s="19"/>
      <c r="F78" s="19"/>
      <c r="G78" s="19"/>
      <c r="H78" s="19"/>
      <c r="I78" s="19"/>
      <c r="J78" s="19"/>
      <c r="K78" s="19"/>
      <c r="L78" s="19"/>
      <c r="M78" s="19"/>
      <c r="N78" s="19"/>
      <c r="O78" s="19"/>
      <c r="P78" s="19"/>
      <c r="Q78" s="19"/>
      <c r="R78" s="19"/>
      <c r="S78" s="19"/>
      <c r="T78" s="19"/>
      <c r="U78" s="19"/>
      <c r="V78" s="19"/>
    </row>
    <row r="79" spans="1:22" ht="16.5">
      <c r="A79" s="19"/>
      <c r="B79" s="19"/>
      <c r="C79" s="27"/>
      <c r="D79" s="19"/>
      <c r="E79" s="19"/>
      <c r="F79" s="19"/>
      <c r="G79" s="19"/>
      <c r="H79" s="19"/>
      <c r="I79" s="19"/>
      <c r="J79" s="19"/>
      <c r="K79" s="19"/>
      <c r="L79" s="19"/>
      <c r="M79" s="19"/>
      <c r="N79" s="19"/>
      <c r="O79" s="19"/>
      <c r="P79" s="19"/>
      <c r="Q79" s="19"/>
      <c r="R79" s="19"/>
      <c r="S79" s="19"/>
      <c r="T79" s="19"/>
      <c r="U79" s="19"/>
      <c r="V79" s="19"/>
    </row>
    <row r="80" spans="1:22" ht="16.5">
      <c r="A80" s="19"/>
      <c r="B80" s="19"/>
      <c r="C80" s="27"/>
      <c r="D80" s="19"/>
      <c r="E80" s="19"/>
      <c r="F80" s="19"/>
      <c r="G80" s="19"/>
      <c r="H80" s="19"/>
      <c r="I80" s="19"/>
      <c r="J80" s="19"/>
      <c r="K80" s="19"/>
      <c r="L80" s="19"/>
      <c r="M80" s="19"/>
      <c r="N80" s="19"/>
      <c r="O80" s="19"/>
      <c r="P80" s="19"/>
      <c r="Q80" s="19"/>
      <c r="R80" s="19"/>
      <c r="S80" s="19"/>
      <c r="T80" s="19"/>
      <c r="U80" s="19"/>
      <c r="V80" s="19"/>
    </row>
    <row r="81" spans="1:22" ht="16.5">
      <c r="A81" s="19"/>
      <c r="B81" s="19"/>
      <c r="C81" s="27"/>
      <c r="D81" s="19"/>
      <c r="E81" s="19"/>
      <c r="F81" s="19"/>
      <c r="G81" s="19"/>
      <c r="H81" s="19"/>
      <c r="I81" s="19"/>
      <c r="J81" s="19"/>
      <c r="K81" s="19"/>
      <c r="L81" s="19"/>
      <c r="M81" s="19"/>
      <c r="N81" s="19"/>
      <c r="O81" s="19"/>
      <c r="P81" s="19"/>
      <c r="Q81" s="19"/>
      <c r="R81" s="19"/>
      <c r="S81" s="19"/>
      <c r="T81" s="19"/>
      <c r="U81" s="19"/>
      <c r="V81" s="19"/>
    </row>
    <row r="82" spans="1:22" ht="16.5">
      <c r="A82" s="19"/>
      <c r="B82" s="19"/>
      <c r="C82" s="27"/>
      <c r="D82" s="19"/>
      <c r="E82" s="19"/>
      <c r="F82" s="19"/>
      <c r="G82" s="19"/>
      <c r="H82" s="19"/>
      <c r="I82" s="19"/>
      <c r="J82" s="19"/>
      <c r="K82" s="19"/>
      <c r="L82" s="19"/>
      <c r="M82" s="19"/>
      <c r="N82" s="19"/>
      <c r="O82" s="19"/>
      <c r="P82" s="19"/>
      <c r="Q82" s="19"/>
      <c r="R82" s="19"/>
      <c r="S82" s="19"/>
      <c r="T82" s="19"/>
      <c r="U82" s="19"/>
      <c r="V82" s="19"/>
    </row>
    <row r="83" spans="1:22" ht="16.5">
      <c r="A83" s="19"/>
      <c r="B83" s="19"/>
      <c r="C83" s="27"/>
      <c r="D83" s="19"/>
      <c r="E83" s="19"/>
      <c r="F83" s="19"/>
      <c r="G83" s="19"/>
      <c r="H83" s="19"/>
      <c r="I83" s="19"/>
      <c r="J83" s="19"/>
      <c r="K83" s="19"/>
      <c r="L83" s="19"/>
      <c r="M83" s="19"/>
      <c r="N83" s="19"/>
      <c r="O83" s="19"/>
      <c r="P83" s="19"/>
      <c r="Q83" s="19"/>
      <c r="R83" s="19"/>
      <c r="S83" s="19"/>
      <c r="T83" s="19"/>
      <c r="U83" s="19"/>
      <c r="V83" s="19"/>
    </row>
    <row r="84" spans="1:22" ht="16.5">
      <c r="A84" s="19"/>
      <c r="B84" s="19"/>
      <c r="C84" s="27"/>
      <c r="D84" s="19"/>
      <c r="E84" s="19"/>
      <c r="F84" s="19"/>
      <c r="G84" s="19"/>
      <c r="H84" s="19"/>
      <c r="I84" s="19"/>
      <c r="J84" s="19"/>
      <c r="K84" s="19"/>
      <c r="L84" s="19"/>
      <c r="M84" s="19"/>
      <c r="N84" s="19"/>
      <c r="O84" s="19"/>
      <c r="P84" s="19"/>
      <c r="Q84" s="19"/>
      <c r="R84" s="19"/>
      <c r="S84" s="19"/>
      <c r="T84" s="19"/>
      <c r="U84" s="19"/>
      <c r="V84" s="19"/>
    </row>
    <row r="85" spans="1:22" ht="16.5">
      <c r="A85" s="19"/>
      <c r="B85" s="19"/>
      <c r="C85" s="27"/>
      <c r="D85" s="19"/>
      <c r="E85" s="19"/>
      <c r="F85" s="19"/>
      <c r="G85" s="19"/>
      <c r="H85" s="19"/>
      <c r="I85" s="19"/>
      <c r="J85" s="19"/>
      <c r="K85" s="19"/>
      <c r="L85" s="19"/>
      <c r="M85" s="19"/>
      <c r="N85" s="19"/>
      <c r="O85" s="19"/>
      <c r="P85" s="19"/>
      <c r="Q85" s="19"/>
      <c r="R85" s="19"/>
      <c r="S85" s="19"/>
      <c r="T85" s="19"/>
      <c r="U85" s="19"/>
      <c r="V85" s="19"/>
    </row>
    <row r="86" spans="1:22" ht="16.5">
      <c r="A86" s="19"/>
      <c r="B86" s="19"/>
      <c r="C86" s="27"/>
      <c r="D86" s="19"/>
      <c r="E86" s="19"/>
      <c r="F86" s="19"/>
      <c r="G86" s="19"/>
      <c r="H86" s="19"/>
      <c r="I86" s="19"/>
      <c r="J86" s="19"/>
      <c r="K86" s="19"/>
      <c r="L86" s="19"/>
      <c r="M86" s="19"/>
      <c r="N86" s="19"/>
      <c r="O86" s="19"/>
      <c r="P86" s="19"/>
      <c r="Q86" s="19"/>
      <c r="R86" s="19"/>
      <c r="S86" s="19"/>
      <c r="T86" s="19"/>
      <c r="U86" s="19"/>
      <c r="V86" s="19"/>
    </row>
    <row r="87" spans="1:22" ht="16.5">
      <c r="A87" s="19"/>
      <c r="B87" s="19"/>
      <c r="C87" s="27"/>
      <c r="D87" s="19"/>
      <c r="E87" s="19"/>
      <c r="F87" s="19"/>
      <c r="G87" s="19"/>
      <c r="H87" s="19"/>
      <c r="I87" s="19"/>
      <c r="J87" s="19"/>
      <c r="K87" s="19"/>
      <c r="L87" s="19"/>
      <c r="M87" s="19"/>
      <c r="N87" s="19"/>
      <c r="O87" s="19"/>
      <c r="P87" s="19"/>
      <c r="Q87" s="19"/>
      <c r="R87" s="19"/>
      <c r="S87" s="19"/>
      <c r="T87" s="19"/>
      <c r="U87" s="19"/>
      <c r="V87" s="19"/>
    </row>
    <row r="88" spans="1:22" ht="16.5">
      <c r="A88" s="19"/>
      <c r="B88" s="19"/>
      <c r="C88" s="27"/>
      <c r="D88" s="19"/>
      <c r="E88" s="19"/>
      <c r="F88" s="19"/>
      <c r="G88" s="19"/>
      <c r="H88" s="19"/>
      <c r="I88" s="19"/>
      <c r="J88" s="19"/>
      <c r="K88" s="19"/>
      <c r="L88" s="19"/>
      <c r="M88" s="19"/>
      <c r="N88" s="19"/>
      <c r="O88" s="19"/>
      <c r="P88" s="19"/>
      <c r="Q88" s="19"/>
      <c r="R88" s="19"/>
      <c r="S88" s="19"/>
      <c r="T88" s="19"/>
      <c r="U88" s="19"/>
      <c r="V88" s="19"/>
    </row>
    <row r="89" spans="1:22" ht="16.5">
      <c r="A89" s="19"/>
      <c r="B89" s="19"/>
      <c r="C89" s="27"/>
      <c r="D89" s="19"/>
      <c r="E89" s="19"/>
      <c r="F89" s="19"/>
      <c r="G89" s="19"/>
      <c r="H89" s="19"/>
      <c r="I89" s="19"/>
      <c r="J89" s="19"/>
      <c r="K89" s="19"/>
      <c r="L89" s="19"/>
      <c r="M89" s="19"/>
      <c r="N89" s="19"/>
      <c r="O89" s="19"/>
      <c r="P89" s="19"/>
      <c r="Q89" s="19"/>
      <c r="R89" s="19"/>
      <c r="S89" s="19"/>
      <c r="T89" s="19"/>
      <c r="U89" s="19"/>
      <c r="V89" s="19"/>
    </row>
    <row r="90" spans="1:22" ht="16.5">
      <c r="A90" s="19"/>
      <c r="B90" s="19"/>
      <c r="C90" s="27"/>
      <c r="D90" s="19"/>
      <c r="E90" s="19"/>
      <c r="F90" s="19"/>
      <c r="G90" s="19"/>
      <c r="H90" s="19"/>
      <c r="I90" s="19"/>
      <c r="J90" s="19"/>
      <c r="K90" s="19"/>
      <c r="L90" s="19"/>
      <c r="M90" s="19"/>
      <c r="N90" s="19"/>
      <c r="O90" s="19"/>
      <c r="P90" s="19"/>
      <c r="Q90" s="19"/>
      <c r="R90" s="19"/>
      <c r="S90" s="19"/>
      <c r="T90" s="19"/>
      <c r="U90" s="19"/>
      <c r="V90" s="19"/>
    </row>
    <row r="91" spans="1:22" ht="16.5">
      <c r="A91" s="19"/>
      <c r="B91" s="19"/>
      <c r="C91" s="27"/>
      <c r="D91" s="19"/>
      <c r="E91" s="19"/>
      <c r="F91" s="19"/>
      <c r="G91" s="19"/>
      <c r="H91" s="19"/>
      <c r="I91" s="19"/>
      <c r="J91" s="19"/>
      <c r="K91" s="19"/>
      <c r="L91" s="19"/>
      <c r="M91" s="19"/>
      <c r="N91" s="19"/>
      <c r="O91" s="19"/>
      <c r="P91" s="19"/>
      <c r="Q91" s="19"/>
      <c r="R91" s="19"/>
      <c r="S91" s="19"/>
      <c r="T91" s="19"/>
      <c r="U91" s="19"/>
      <c r="V91" s="19"/>
    </row>
    <row r="92" spans="1:22" ht="16.5">
      <c r="A92" s="19"/>
      <c r="B92" s="19"/>
      <c r="C92" s="27"/>
      <c r="D92" s="19"/>
      <c r="E92" s="19"/>
      <c r="F92" s="19"/>
      <c r="G92" s="19"/>
      <c r="H92" s="19"/>
      <c r="I92" s="19"/>
      <c r="J92" s="19"/>
      <c r="K92" s="19"/>
      <c r="L92" s="19"/>
      <c r="M92" s="19"/>
      <c r="N92" s="19"/>
      <c r="O92" s="19"/>
      <c r="P92" s="19"/>
      <c r="Q92" s="19"/>
      <c r="R92" s="19"/>
      <c r="S92" s="19"/>
      <c r="T92" s="19"/>
      <c r="U92" s="19"/>
      <c r="V92" s="19"/>
    </row>
    <row r="93" spans="1:22" ht="16.5">
      <c r="A93" s="19"/>
      <c r="B93" s="19"/>
      <c r="C93" s="27"/>
      <c r="D93" s="19"/>
      <c r="E93" s="19"/>
      <c r="F93" s="19"/>
      <c r="G93" s="19"/>
      <c r="H93" s="19"/>
      <c r="I93" s="19"/>
      <c r="J93" s="19"/>
      <c r="K93" s="19"/>
      <c r="L93" s="19"/>
      <c r="M93" s="19"/>
      <c r="N93" s="19"/>
      <c r="O93" s="19"/>
      <c r="P93" s="19"/>
      <c r="Q93" s="19"/>
      <c r="R93" s="19"/>
      <c r="S93" s="19"/>
      <c r="T93" s="19"/>
      <c r="U93" s="19"/>
      <c r="V93" s="19"/>
    </row>
    <row r="94" spans="1:22" ht="16.5">
      <c r="A94" s="19"/>
      <c r="B94" s="19"/>
      <c r="C94" s="27"/>
      <c r="D94" s="19"/>
      <c r="E94" s="19"/>
      <c r="F94" s="19"/>
      <c r="G94" s="19"/>
      <c r="H94" s="19"/>
      <c r="I94" s="19"/>
      <c r="J94" s="19"/>
      <c r="K94" s="19"/>
      <c r="L94" s="19"/>
      <c r="M94" s="19"/>
      <c r="N94" s="19"/>
      <c r="O94" s="19"/>
      <c r="P94" s="19"/>
      <c r="Q94" s="19"/>
      <c r="R94" s="19"/>
      <c r="S94" s="19"/>
      <c r="T94" s="19"/>
      <c r="U94" s="19"/>
      <c r="V94" s="19"/>
    </row>
    <row r="95" spans="1:22" ht="16.5">
      <c r="A95" s="19"/>
      <c r="B95" s="19"/>
      <c r="C95" s="27"/>
      <c r="D95" s="19"/>
      <c r="E95" s="19"/>
      <c r="F95" s="19"/>
      <c r="G95" s="19"/>
      <c r="H95" s="19"/>
      <c r="I95" s="19"/>
      <c r="J95" s="19"/>
      <c r="K95" s="19"/>
      <c r="L95" s="19"/>
      <c r="M95" s="19"/>
      <c r="N95" s="19"/>
      <c r="O95" s="19"/>
      <c r="P95" s="19"/>
      <c r="Q95" s="19"/>
      <c r="R95" s="19"/>
      <c r="S95" s="19"/>
      <c r="T95" s="19"/>
      <c r="U95" s="19"/>
      <c r="V95" s="19"/>
    </row>
    <row r="96" spans="1:22" ht="16.5">
      <c r="A96" s="19"/>
      <c r="B96" s="19"/>
      <c r="C96" s="27"/>
      <c r="D96" s="19"/>
      <c r="E96" s="19"/>
      <c r="F96" s="19"/>
      <c r="G96" s="19"/>
      <c r="H96" s="19"/>
      <c r="I96" s="19"/>
      <c r="J96" s="19"/>
      <c r="K96" s="19"/>
      <c r="L96" s="19"/>
      <c r="M96" s="19"/>
      <c r="N96" s="19"/>
      <c r="O96" s="19"/>
      <c r="P96" s="19"/>
      <c r="Q96" s="19"/>
      <c r="R96" s="19"/>
      <c r="S96" s="19"/>
      <c r="T96" s="19"/>
      <c r="U96" s="19"/>
      <c r="V96" s="19"/>
    </row>
    <row r="97" spans="1:22" ht="16.5">
      <c r="A97" s="19"/>
      <c r="B97" s="19"/>
      <c r="C97" s="27"/>
      <c r="D97" s="19"/>
      <c r="E97" s="19"/>
      <c r="F97" s="19"/>
      <c r="G97" s="19"/>
      <c r="H97" s="19"/>
      <c r="I97" s="19"/>
      <c r="J97" s="19"/>
      <c r="K97" s="19"/>
      <c r="L97" s="19"/>
      <c r="M97" s="19"/>
      <c r="N97" s="19"/>
      <c r="O97" s="19"/>
      <c r="P97" s="19"/>
      <c r="Q97" s="19"/>
      <c r="R97" s="19"/>
      <c r="S97" s="19"/>
      <c r="T97" s="19"/>
      <c r="U97" s="19"/>
      <c r="V97" s="19"/>
    </row>
    <row r="98" spans="1:22" ht="16.5">
      <c r="A98" s="19"/>
      <c r="B98" s="19"/>
      <c r="C98" s="27"/>
      <c r="D98" s="19"/>
      <c r="E98" s="19"/>
      <c r="F98" s="19"/>
      <c r="G98" s="19"/>
      <c r="H98" s="19"/>
      <c r="I98" s="19"/>
      <c r="J98" s="19"/>
      <c r="K98" s="19"/>
      <c r="L98" s="19"/>
      <c r="M98" s="19"/>
      <c r="N98" s="19"/>
      <c r="O98" s="19"/>
      <c r="P98" s="19"/>
      <c r="Q98" s="19"/>
      <c r="R98" s="19"/>
      <c r="S98" s="19"/>
      <c r="T98" s="19"/>
      <c r="U98" s="19"/>
      <c r="V98" s="19"/>
    </row>
    <row r="99" spans="1:22" ht="16.5">
      <c r="A99" s="19"/>
      <c r="B99" s="19"/>
      <c r="C99" s="27"/>
      <c r="D99" s="19"/>
      <c r="E99" s="19"/>
      <c r="F99" s="19"/>
      <c r="G99" s="19"/>
      <c r="H99" s="19"/>
      <c r="I99" s="19"/>
      <c r="J99" s="19"/>
      <c r="K99" s="19"/>
      <c r="L99" s="19"/>
      <c r="M99" s="19"/>
      <c r="N99" s="19"/>
      <c r="O99" s="19"/>
      <c r="P99" s="19"/>
      <c r="Q99" s="19"/>
      <c r="R99" s="19"/>
      <c r="S99" s="19"/>
      <c r="T99" s="19"/>
      <c r="U99" s="19"/>
      <c r="V99" s="19"/>
    </row>
    <row r="100" spans="1:22" ht="16.5">
      <c r="A100" s="19"/>
      <c r="B100" s="19"/>
      <c r="C100" s="27"/>
      <c r="D100" s="19"/>
      <c r="E100" s="19"/>
      <c r="F100" s="19"/>
      <c r="G100" s="19"/>
      <c r="H100" s="19"/>
      <c r="I100" s="19"/>
      <c r="J100" s="19"/>
      <c r="K100" s="19"/>
      <c r="L100" s="19"/>
      <c r="M100" s="19"/>
      <c r="N100" s="19"/>
      <c r="O100" s="19"/>
      <c r="P100" s="19"/>
      <c r="Q100" s="19"/>
      <c r="R100" s="19"/>
      <c r="S100" s="19"/>
      <c r="T100" s="19"/>
      <c r="U100" s="19"/>
      <c r="V100" s="19"/>
    </row>
    <row r="101" spans="1:22" ht="16.5">
      <c r="A101" s="19"/>
      <c r="B101" s="19"/>
      <c r="C101" s="27"/>
      <c r="D101" s="19"/>
      <c r="E101" s="19"/>
      <c r="F101" s="19"/>
      <c r="G101" s="19"/>
      <c r="H101" s="19"/>
      <c r="I101" s="19"/>
      <c r="J101" s="19"/>
      <c r="K101" s="19"/>
      <c r="L101" s="19"/>
      <c r="M101" s="19"/>
      <c r="N101" s="19"/>
      <c r="O101" s="19"/>
      <c r="P101" s="19"/>
      <c r="Q101" s="19"/>
      <c r="R101" s="19"/>
      <c r="S101" s="19"/>
      <c r="T101" s="19"/>
      <c r="U101" s="19"/>
      <c r="V101" s="19"/>
    </row>
    <row r="102" spans="1:22" ht="16.5">
      <c r="A102" s="19"/>
      <c r="B102" s="19"/>
      <c r="C102" s="27"/>
      <c r="D102" s="19"/>
      <c r="E102" s="19"/>
      <c r="F102" s="19"/>
      <c r="G102" s="19"/>
      <c r="H102" s="19"/>
      <c r="I102" s="19"/>
      <c r="J102" s="19"/>
      <c r="K102" s="19"/>
      <c r="L102" s="19"/>
      <c r="M102" s="19"/>
      <c r="N102" s="19"/>
      <c r="O102" s="19"/>
      <c r="P102" s="19"/>
      <c r="Q102" s="19"/>
      <c r="R102" s="19"/>
      <c r="S102" s="19"/>
      <c r="T102" s="19"/>
      <c r="U102" s="19"/>
      <c r="V102" s="19"/>
    </row>
    <row r="103" spans="1:22" ht="16.5">
      <c r="A103" s="19"/>
      <c r="B103" s="19"/>
      <c r="C103" s="27"/>
      <c r="D103" s="19"/>
      <c r="E103" s="19"/>
      <c r="F103" s="19"/>
      <c r="G103" s="19"/>
      <c r="H103" s="19"/>
      <c r="I103" s="19"/>
      <c r="J103" s="19"/>
      <c r="K103" s="19"/>
      <c r="L103" s="19"/>
      <c r="M103" s="19"/>
      <c r="N103" s="19"/>
      <c r="O103" s="19"/>
      <c r="P103" s="19"/>
      <c r="Q103" s="19"/>
      <c r="R103" s="19"/>
      <c r="S103" s="19"/>
      <c r="T103" s="19"/>
      <c r="U103" s="19"/>
      <c r="V103" s="19"/>
    </row>
    <row r="104" spans="1:22" ht="16.5">
      <c r="A104" s="19"/>
      <c r="B104" s="19"/>
      <c r="C104" s="27"/>
      <c r="D104" s="19"/>
      <c r="E104" s="19"/>
      <c r="F104" s="19"/>
      <c r="G104" s="19"/>
      <c r="H104" s="19"/>
      <c r="I104" s="19"/>
      <c r="J104" s="19"/>
      <c r="K104" s="19"/>
      <c r="L104" s="19"/>
      <c r="M104" s="19"/>
      <c r="N104" s="19"/>
      <c r="O104" s="19"/>
      <c r="P104" s="19"/>
      <c r="Q104" s="19"/>
      <c r="R104" s="19"/>
      <c r="S104" s="19"/>
      <c r="T104" s="19"/>
      <c r="U104" s="19"/>
      <c r="V104" s="19"/>
    </row>
    <row r="105" spans="1:22" ht="16.5">
      <c r="A105" s="19"/>
      <c r="B105" s="19"/>
      <c r="C105" s="27"/>
      <c r="D105" s="19"/>
      <c r="E105" s="19"/>
      <c r="F105" s="19"/>
      <c r="G105" s="19"/>
      <c r="H105" s="19"/>
      <c r="I105" s="19"/>
      <c r="J105" s="19"/>
      <c r="K105" s="19"/>
      <c r="L105" s="19"/>
      <c r="M105" s="19"/>
      <c r="N105" s="19"/>
      <c r="O105" s="19"/>
      <c r="P105" s="19"/>
      <c r="Q105" s="19"/>
      <c r="R105" s="19"/>
      <c r="S105" s="19"/>
      <c r="T105" s="19"/>
      <c r="U105" s="19"/>
      <c r="V105" s="19"/>
    </row>
    <row r="106" spans="1:22" ht="16.5">
      <c r="A106" s="19"/>
      <c r="B106" s="19"/>
      <c r="C106" s="27"/>
      <c r="D106" s="19"/>
      <c r="E106" s="19"/>
      <c r="F106" s="19"/>
      <c r="G106" s="19"/>
      <c r="H106" s="19"/>
      <c r="I106" s="19"/>
      <c r="J106" s="19"/>
      <c r="K106" s="19"/>
      <c r="L106" s="19"/>
      <c r="M106" s="19"/>
      <c r="N106" s="19"/>
      <c r="O106" s="19"/>
      <c r="P106" s="19"/>
      <c r="Q106" s="19"/>
      <c r="R106" s="19"/>
      <c r="S106" s="19"/>
      <c r="T106" s="19"/>
      <c r="U106" s="19"/>
      <c r="V106" s="19"/>
    </row>
    <row r="107" spans="1:22" ht="16.5">
      <c r="A107" s="19"/>
      <c r="B107" s="19"/>
      <c r="C107" s="27"/>
      <c r="D107" s="19"/>
      <c r="E107" s="19"/>
      <c r="F107" s="19"/>
      <c r="G107" s="19"/>
      <c r="H107" s="19"/>
      <c r="I107" s="19"/>
      <c r="J107" s="19"/>
      <c r="K107" s="19"/>
      <c r="L107" s="19"/>
      <c r="M107" s="19"/>
      <c r="N107" s="19"/>
      <c r="O107" s="19"/>
      <c r="P107" s="19"/>
      <c r="Q107" s="19"/>
      <c r="R107" s="19"/>
      <c r="S107" s="19"/>
      <c r="T107" s="19"/>
      <c r="U107" s="19"/>
      <c r="V107" s="19"/>
    </row>
    <row r="108" spans="1:22" ht="16.5">
      <c r="A108" s="19"/>
      <c r="B108" s="19"/>
      <c r="C108" s="27"/>
      <c r="D108" s="19"/>
      <c r="E108" s="19"/>
      <c r="F108" s="19"/>
      <c r="G108" s="19"/>
      <c r="H108" s="19"/>
      <c r="I108" s="19"/>
      <c r="J108" s="19"/>
      <c r="K108" s="19"/>
      <c r="L108" s="19"/>
      <c r="M108" s="19"/>
      <c r="N108" s="19"/>
      <c r="O108" s="19"/>
      <c r="P108" s="19"/>
      <c r="Q108" s="19"/>
      <c r="R108" s="19"/>
      <c r="S108" s="19"/>
      <c r="T108" s="19"/>
      <c r="U108" s="19"/>
      <c r="V108" s="19"/>
    </row>
    <row r="109" spans="1:22" ht="16.5">
      <c r="A109" s="19"/>
      <c r="B109" s="19"/>
      <c r="C109" s="27"/>
      <c r="D109" s="19"/>
      <c r="E109" s="19"/>
      <c r="F109" s="19"/>
      <c r="G109" s="19"/>
      <c r="H109" s="19"/>
      <c r="I109" s="19"/>
      <c r="J109" s="19"/>
      <c r="K109" s="19"/>
      <c r="L109" s="19"/>
      <c r="M109" s="19"/>
      <c r="N109" s="19"/>
      <c r="O109" s="19"/>
      <c r="P109" s="19"/>
      <c r="Q109" s="19"/>
      <c r="R109" s="19"/>
      <c r="S109" s="19"/>
      <c r="T109" s="19"/>
      <c r="U109" s="19"/>
      <c r="V109" s="19"/>
    </row>
    <row r="110" spans="1:22" ht="16.5">
      <c r="A110" s="19"/>
      <c r="B110" s="19"/>
      <c r="C110" s="27"/>
      <c r="D110" s="19"/>
      <c r="E110" s="19"/>
      <c r="F110" s="19"/>
      <c r="G110" s="19"/>
      <c r="H110" s="19"/>
      <c r="I110" s="19"/>
      <c r="J110" s="19"/>
      <c r="K110" s="19"/>
      <c r="L110" s="19"/>
      <c r="M110" s="19"/>
      <c r="N110" s="19"/>
      <c r="O110" s="19"/>
      <c r="P110" s="19"/>
      <c r="Q110" s="19"/>
      <c r="R110" s="19"/>
      <c r="S110" s="19"/>
      <c r="T110" s="19"/>
      <c r="U110" s="19"/>
      <c r="V110" s="19"/>
    </row>
    <row r="111" spans="1:22" ht="16.5">
      <c r="A111" s="19"/>
      <c r="B111" s="19"/>
      <c r="C111" s="27"/>
      <c r="D111" s="19"/>
      <c r="E111" s="19"/>
      <c r="F111" s="19"/>
      <c r="G111" s="19"/>
      <c r="H111" s="19"/>
      <c r="I111" s="19"/>
      <c r="J111" s="19"/>
      <c r="K111" s="19"/>
      <c r="L111" s="19"/>
      <c r="M111" s="19"/>
      <c r="N111" s="19"/>
      <c r="O111" s="19"/>
      <c r="P111" s="19"/>
      <c r="Q111" s="19"/>
      <c r="R111" s="19"/>
      <c r="S111" s="19"/>
      <c r="T111" s="19"/>
      <c r="U111" s="19"/>
      <c r="V111" s="19"/>
    </row>
    <row r="112" spans="1:22" ht="16.5">
      <c r="A112" s="19"/>
      <c r="B112" s="19"/>
      <c r="C112" s="27"/>
      <c r="D112" s="19"/>
      <c r="E112" s="19"/>
      <c r="F112" s="19"/>
      <c r="G112" s="19"/>
      <c r="H112" s="19"/>
      <c r="I112" s="19"/>
      <c r="J112" s="19"/>
      <c r="K112" s="19"/>
      <c r="L112" s="19"/>
      <c r="M112" s="19"/>
      <c r="N112" s="19"/>
      <c r="O112" s="19"/>
      <c r="P112" s="19"/>
      <c r="Q112" s="19"/>
      <c r="R112" s="19"/>
      <c r="S112" s="19"/>
      <c r="T112" s="19"/>
      <c r="U112" s="19"/>
      <c r="V112" s="19"/>
    </row>
    <row r="113" spans="1:22" ht="16.5">
      <c r="A113" s="19"/>
      <c r="B113" s="19"/>
      <c r="C113" s="27"/>
      <c r="D113" s="19"/>
      <c r="E113" s="19"/>
      <c r="F113" s="19"/>
      <c r="G113" s="19"/>
      <c r="H113" s="19"/>
      <c r="I113" s="19"/>
      <c r="J113" s="19"/>
      <c r="K113" s="19"/>
      <c r="L113" s="19"/>
      <c r="M113" s="19"/>
      <c r="N113" s="19"/>
      <c r="O113" s="19"/>
      <c r="P113" s="19"/>
      <c r="Q113" s="19"/>
      <c r="R113" s="19"/>
      <c r="S113" s="19"/>
      <c r="T113" s="19"/>
      <c r="U113" s="19"/>
      <c r="V113" s="19"/>
    </row>
    <row r="114" spans="1:22" ht="16.5">
      <c r="A114" s="19"/>
      <c r="B114" s="19"/>
      <c r="C114" s="27"/>
      <c r="D114" s="19"/>
      <c r="E114" s="19"/>
      <c r="F114" s="19"/>
      <c r="G114" s="19"/>
      <c r="H114" s="19"/>
      <c r="I114" s="19"/>
      <c r="J114" s="19"/>
      <c r="K114" s="19"/>
      <c r="L114" s="19"/>
      <c r="M114" s="19"/>
      <c r="N114" s="19"/>
      <c r="O114" s="19"/>
      <c r="P114" s="19"/>
      <c r="Q114" s="19"/>
      <c r="R114" s="19"/>
      <c r="S114" s="19"/>
      <c r="T114" s="19"/>
      <c r="U114" s="19"/>
      <c r="V114" s="19"/>
    </row>
    <row r="115" spans="1:22" ht="16.5">
      <c r="A115" s="19"/>
      <c r="B115" s="19"/>
      <c r="C115" s="27"/>
      <c r="D115" s="19"/>
      <c r="E115" s="19"/>
      <c r="F115" s="19"/>
      <c r="G115" s="19"/>
      <c r="H115" s="19"/>
      <c r="I115" s="19"/>
      <c r="J115" s="19"/>
      <c r="K115" s="19"/>
      <c r="L115" s="19"/>
      <c r="M115" s="19"/>
      <c r="N115" s="19"/>
      <c r="O115" s="19"/>
      <c r="P115" s="19"/>
      <c r="Q115" s="19"/>
      <c r="R115" s="19"/>
      <c r="S115" s="19"/>
      <c r="T115" s="19"/>
      <c r="U115" s="19"/>
      <c r="V115" s="19"/>
    </row>
    <row r="116" spans="1:22" ht="16.5">
      <c r="A116" s="19"/>
      <c r="B116" s="19"/>
      <c r="C116" s="27"/>
      <c r="D116" s="19"/>
      <c r="E116" s="19"/>
      <c r="F116" s="19"/>
      <c r="G116" s="19"/>
      <c r="H116" s="19"/>
      <c r="I116" s="19"/>
      <c r="J116" s="19"/>
      <c r="K116" s="19"/>
      <c r="L116" s="19"/>
      <c r="M116" s="19"/>
      <c r="N116" s="19"/>
      <c r="O116" s="19"/>
      <c r="P116" s="19"/>
      <c r="Q116" s="19"/>
      <c r="R116" s="19"/>
      <c r="S116" s="19"/>
      <c r="T116" s="19"/>
      <c r="U116" s="19"/>
      <c r="V116" s="19"/>
    </row>
    <row r="117" spans="1:22" ht="16.5">
      <c r="A117" s="19"/>
      <c r="B117" s="19"/>
      <c r="C117" s="27"/>
      <c r="D117" s="19"/>
      <c r="E117" s="19"/>
      <c r="F117" s="19"/>
      <c r="G117" s="19"/>
      <c r="H117" s="19"/>
      <c r="I117" s="19"/>
      <c r="J117" s="19"/>
      <c r="K117" s="19"/>
      <c r="L117" s="19"/>
      <c r="M117" s="19"/>
      <c r="N117" s="19"/>
      <c r="O117" s="19"/>
      <c r="P117" s="19"/>
      <c r="Q117" s="19"/>
      <c r="R117" s="19"/>
      <c r="S117" s="19"/>
      <c r="T117" s="19"/>
      <c r="U117" s="19"/>
      <c r="V117" s="19"/>
    </row>
    <row r="118" spans="1:22" ht="16.5">
      <c r="A118" s="19"/>
      <c r="B118" s="19"/>
      <c r="C118" s="27"/>
      <c r="D118" s="19"/>
      <c r="E118" s="19"/>
      <c r="F118" s="19"/>
      <c r="G118" s="19"/>
      <c r="H118" s="19"/>
      <c r="I118" s="19"/>
      <c r="J118" s="19"/>
      <c r="K118" s="19"/>
      <c r="L118" s="19"/>
      <c r="M118" s="19"/>
      <c r="N118" s="19"/>
      <c r="O118" s="19"/>
      <c r="P118" s="19"/>
      <c r="Q118" s="19"/>
      <c r="R118" s="19"/>
      <c r="S118" s="19"/>
      <c r="T118" s="19"/>
      <c r="U118" s="19"/>
      <c r="V118" s="19"/>
    </row>
    <row r="119" spans="1:22" ht="16.5">
      <c r="A119" s="19"/>
      <c r="B119" s="19"/>
      <c r="C119" s="27"/>
      <c r="D119" s="19"/>
      <c r="E119" s="19"/>
      <c r="F119" s="19"/>
      <c r="G119" s="19"/>
      <c r="H119" s="19"/>
      <c r="I119" s="19"/>
      <c r="J119" s="19"/>
      <c r="K119" s="19"/>
      <c r="L119" s="19"/>
      <c r="M119" s="19"/>
      <c r="N119" s="19"/>
      <c r="O119" s="19"/>
      <c r="P119" s="19"/>
      <c r="Q119" s="19"/>
      <c r="R119" s="19"/>
      <c r="S119" s="19"/>
      <c r="T119" s="19"/>
      <c r="U119" s="19"/>
      <c r="V119" s="19"/>
    </row>
    <row r="120" spans="1:22" ht="16.5">
      <c r="A120" s="19"/>
      <c r="B120" s="19"/>
      <c r="C120" s="27"/>
      <c r="D120" s="19"/>
      <c r="E120" s="19"/>
      <c r="F120" s="19"/>
      <c r="G120" s="19"/>
      <c r="H120" s="19"/>
      <c r="I120" s="19"/>
      <c r="J120" s="19"/>
      <c r="K120" s="19"/>
      <c r="L120" s="19"/>
      <c r="M120" s="19"/>
      <c r="N120" s="19"/>
      <c r="O120" s="19"/>
      <c r="P120" s="19"/>
      <c r="Q120" s="19"/>
      <c r="R120" s="19"/>
      <c r="S120" s="19"/>
      <c r="T120" s="19"/>
      <c r="U120" s="19"/>
      <c r="V120" s="19"/>
    </row>
    <row r="121" spans="1:22" ht="16.5">
      <c r="A121" s="19"/>
      <c r="B121" s="19"/>
      <c r="C121" s="27"/>
      <c r="D121" s="19"/>
      <c r="E121" s="19"/>
      <c r="F121" s="19"/>
      <c r="G121" s="19"/>
      <c r="H121" s="19"/>
      <c r="I121" s="19"/>
      <c r="J121" s="19"/>
      <c r="K121" s="19"/>
      <c r="L121" s="19"/>
      <c r="M121" s="19"/>
      <c r="N121" s="19"/>
      <c r="O121" s="19"/>
      <c r="P121" s="19"/>
      <c r="Q121" s="19"/>
      <c r="R121" s="19"/>
      <c r="S121" s="19"/>
      <c r="T121" s="19"/>
      <c r="U121" s="19"/>
      <c r="V121" s="19"/>
    </row>
    <row r="122" spans="1:22" ht="16.5">
      <c r="A122" s="19"/>
      <c r="B122" s="19"/>
      <c r="C122" s="27"/>
      <c r="D122" s="19"/>
      <c r="E122" s="19"/>
      <c r="F122" s="19"/>
      <c r="G122" s="19"/>
      <c r="H122" s="19"/>
      <c r="I122" s="19"/>
      <c r="J122" s="19"/>
      <c r="K122" s="19"/>
      <c r="L122" s="19"/>
      <c r="M122" s="19"/>
      <c r="N122" s="19"/>
      <c r="O122" s="19"/>
      <c r="P122" s="19"/>
      <c r="Q122" s="19"/>
      <c r="R122" s="19"/>
      <c r="S122" s="19"/>
      <c r="T122" s="19"/>
      <c r="U122" s="19"/>
      <c r="V122" s="19"/>
    </row>
    <row r="123" spans="1:22" ht="16.5">
      <c r="A123" s="19"/>
      <c r="B123" s="19"/>
      <c r="C123" s="27"/>
      <c r="D123" s="19"/>
      <c r="E123" s="19"/>
      <c r="F123" s="19"/>
      <c r="G123" s="19"/>
      <c r="H123" s="19"/>
      <c r="I123" s="19"/>
      <c r="J123" s="19"/>
      <c r="K123" s="19"/>
      <c r="L123" s="19"/>
      <c r="M123" s="19"/>
      <c r="N123" s="19"/>
      <c r="O123" s="19"/>
      <c r="P123" s="19"/>
      <c r="Q123" s="19"/>
      <c r="R123" s="19"/>
      <c r="S123" s="19"/>
      <c r="T123" s="19"/>
      <c r="U123" s="19"/>
      <c r="V123" s="19"/>
    </row>
    <row r="124" spans="1:22" ht="16.5">
      <c r="A124" s="19"/>
      <c r="B124" s="19"/>
      <c r="C124" s="27"/>
      <c r="D124" s="19"/>
      <c r="E124" s="19"/>
      <c r="F124" s="19"/>
      <c r="G124" s="19"/>
      <c r="H124" s="19"/>
      <c r="I124" s="19"/>
      <c r="J124" s="19"/>
      <c r="K124" s="19"/>
      <c r="L124" s="19"/>
      <c r="M124" s="19"/>
      <c r="N124" s="19"/>
      <c r="O124" s="19"/>
      <c r="P124" s="19"/>
      <c r="Q124" s="19"/>
      <c r="R124" s="19"/>
      <c r="S124" s="19"/>
      <c r="T124" s="19"/>
      <c r="U124" s="19"/>
      <c r="V124" s="19"/>
    </row>
    <row r="125" spans="1:22" ht="16.5">
      <c r="A125" s="19"/>
      <c r="B125" s="19"/>
      <c r="C125" s="27"/>
      <c r="D125" s="19"/>
      <c r="E125" s="19"/>
      <c r="F125" s="19"/>
      <c r="G125" s="19"/>
      <c r="H125" s="19"/>
      <c r="I125" s="19"/>
      <c r="J125" s="19"/>
      <c r="K125" s="19"/>
      <c r="L125" s="19"/>
      <c r="M125" s="19"/>
      <c r="N125" s="19"/>
      <c r="O125" s="19"/>
      <c r="P125" s="19"/>
      <c r="Q125" s="19"/>
      <c r="R125" s="19"/>
      <c r="S125" s="19"/>
      <c r="T125" s="19"/>
      <c r="U125" s="19"/>
      <c r="V125" s="19"/>
    </row>
    <row r="126" spans="1:22" ht="16.5">
      <c r="A126" s="19"/>
      <c r="B126" s="19"/>
      <c r="C126" s="27"/>
      <c r="D126" s="19"/>
      <c r="E126" s="19"/>
      <c r="F126" s="19"/>
      <c r="G126" s="19"/>
      <c r="H126" s="19"/>
      <c r="I126" s="19"/>
      <c r="J126" s="19"/>
      <c r="K126" s="19"/>
      <c r="L126" s="19"/>
      <c r="M126" s="19"/>
      <c r="N126" s="19"/>
      <c r="O126" s="19"/>
      <c r="P126" s="19"/>
      <c r="Q126" s="19"/>
      <c r="R126" s="19"/>
      <c r="S126" s="19"/>
      <c r="T126" s="19"/>
      <c r="U126" s="19"/>
      <c r="V126" s="19"/>
    </row>
    <row r="127" spans="1:22" ht="16.5">
      <c r="A127" s="19"/>
      <c r="B127" s="19"/>
      <c r="C127" s="27"/>
      <c r="D127" s="19"/>
      <c r="E127" s="19"/>
      <c r="F127" s="19"/>
      <c r="G127" s="19"/>
      <c r="H127" s="19"/>
      <c r="I127" s="19"/>
      <c r="J127" s="19"/>
      <c r="K127" s="19"/>
      <c r="L127" s="19"/>
      <c r="M127" s="19"/>
      <c r="N127" s="19"/>
      <c r="O127" s="19"/>
      <c r="P127" s="19"/>
      <c r="Q127" s="19"/>
      <c r="R127" s="19"/>
      <c r="S127" s="19"/>
      <c r="T127" s="19"/>
      <c r="U127" s="19"/>
      <c r="V127" s="19"/>
    </row>
    <row r="128" spans="1:22" ht="16.5">
      <c r="A128" s="19"/>
      <c r="B128" s="19"/>
      <c r="C128" s="27"/>
      <c r="D128" s="19"/>
      <c r="E128" s="19"/>
      <c r="F128" s="19"/>
      <c r="G128" s="19"/>
      <c r="H128" s="19"/>
      <c r="I128" s="19"/>
      <c r="J128" s="19"/>
      <c r="K128" s="19"/>
      <c r="L128" s="19"/>
      <c r="M128" s="19"/>
      <c r="N128" s="19"/>
      <c r="O128" s="19"/>
      <c r="P128" s="19"/>
      <c r="Q128" s="19"/>
      <c r="R128" s="19"/>
      <c r="S128" s="19"/>
      <c r="T128" s="19"/>
      <c r="U128" s="19"/>
      <c r="V128" s="19"/>
    </row>
    <row r="129" spans="1:22" ht="16.5">
      <c r="A129" s="19"/>
      <c r="B129" s="19"/>
      <c r="C129" s="27"/>
      <c r="D129" s="19"/>
      <c r="E129" s="19"/>
      <c r="F129" s="19"/>
      <c r="G129" s="19"/>
      <c r="H129" s="19"/>
      <c r="I129" s="19"/>
      <c r="J129" s="19"/>
      <c r="K129" s="19"/>
      <c r="L129" s="19"/>
      <c r="M129" s="19"/>
      <c r="N129" s="19"/>
      <c r="O129" s="19"/>
      <c r="P129" s="19"/>
      <c r="Q129" s="19"/>
      <c r="R129" s="19"/>
      <c r="S129" s="19"/>
      <c r="T129" s="19"/>
      <c r="U129" s="19"/>
      <c r="V129" s="19"/>
    </row>
    <row r="130" spans="1:22" ht="16.5">
      <c r="A130" s="19"/>
      <c r="B130" s="19"/>
      <c r="C130" s="27"/>
      <c r="D130" s="19"/>
      <c r="E130" s="19"/>
      <c r="F130" s="19"/>
      <c r="G130" s="19"/>
      <c r="H130" s="19"/>
      <c r="I130" s="19"/>
      <c r="J130" s="19"/>
      <c r="K130" s="19"/>
      <c r="L130" s="19"/>
      <c r="M130" s="19"/>
      <c r="N130" s="19"/>
      <c r="O130" s="19"/>
      <c r="P130" s="19"/>
      <c r="Q130" s="19"/>
      <c r="R130" s="19"/>
      <c r="S130" s="19"/>
      <c r="T130" s="19"/>
      <c r="U130" s="19"/>
      <c r="V130" s="19"/>
    </row>
    <row r="131" spans="1:22" ht="16.5">
      <c r="A131" s="19"/>
      <c r="B131" s="19"/>
      <c r="C131" s="27"/>
      <c r="D131" s="19"/>
      <c r="E131" s="19"/>
      <c r="F131" s="19"/>
      <c r="G131" s="19"/>
      <c r="H131" s="19"/>
      <c r="I131" s="19"/>
      <c r="J131" s="19"/>
      <c r="K131" s="19"/>
      <c r="L131" s="19"/>
      <c r="M131" s="19"/>
      <c r="N131" s="19"/>
      <c r="O131" s="19"/>
      <c r="P131" s="19"/>
      <c r="Q131" s="19"/>
      <c r="R131" s="19"/>
      <c r="S131" s="19"/>
      <c r="T131" s="19"/>
      <c r="U131" s="19"/>
      <c r="V131" s="19"/>
    </row>
    <row r="132" spans="1:22" ht="16.5">
      <c r="A132" s="19"/>
      <c r="B132" s="19"/>
      <c r="C132" s="27"/>
      <c r="D132" s="19"/>
      <c r="E132" s="19"/>
      <c r="F132" s="19"/>
      <c r="G132" s="19"/>
      <c r="H132" s="19"/>
      <c r="I132" s="19"/>
      <c r="J132" s="19"/>
      <c r="K132" s="19"/>
      <c r="L132" s="19"/>
      <c r="M132" s="19"/>
      <c r="N132" s="19"/>
      <c r="O132" s="19"/>
      <c r="P132" s="19"/>
      <c r="Q132" s="19"/>
      <c r="R132" s="19"/>
      <c r="S132" s="19"/>
      <c r="T132" s="19"/>
      <c r="U132" s="19"/>
      <c r="V132" s="19"/>
    </row>
    <row r="133" spans="1:22" ht="16.5">
      <c r="A133" s="19"/>
      <c r="B133" s="19"/>
      <c r="C133" s="27"/>
      <c r="D133" s="19"/>
      <c r="E133" s="19"/>
      <c r="F133" s="19"/>
      <c r="G133" s="19"/>
      <c r="H133" s="19"/>
      <c r="I133" s="19"/>
      <c r="J133" s="19"/>
      <c r="K133" s="19"/>
      <c r="L133" s="19"/>
      <c r="M133" s="19"/>
      <c r="N133" s="19"/>
      <c r="O133" s="19"/>
      <c r="P133" s="19"/>
      <c r="Q133" s="19"/>
      <c r="R133" s="19"/>
      <c r="S133" s="19"/>
      <c r="T133" s="19"/>
      <c r="U133" s="19"/>
      <c r="V133" s="19"/>
    </row>
    <row r="134" spans="1:22" ht="16.5">
      <c r="A134" s="19"/>
      <c r="B134" s="19"/>
      <c r="C134" s="27"/>
      <c r="D134" s="19"/>
      <c r="E134" s="19"/>
      <c r="F134" s="19"/>
      <c r="G134" s="19"/>
      <c r="H134" s="19"/>
      <c r="I134" s="19"/>
      <c r="J134" s="19"/>
      <c r="K134" s="19"/>
      <c r="L134" s="19"/>
      <c r="M134" s="19"/>
      <c r="N134" s="19"/>
      <c r="O134" s="19"/>
      <c r="P134" s="19"/>
      <c r="Q134" s="19"/>
      <c r="R134" s="19"/>
      <c r="S134" s="19"/>
      <c r="T134" s="19"/>
      <c r="U134" s="19"/>
      <c r="V134" s="19"/>
    </row>
    <row r="135" spans="1:22" ht="16.5">
      <c r="A135" s="19"/>
      <c r="B135" s="19"/>
      <c r="C135" s="27"/>
      <c r="D135" s="19"/>
      <c r="E135" s="19"/>
      <c r="F135" s="19"/>
      <c r="G135" s="19"/>
      <c r="H135" s="19"/>
      <c r="I135" s="19"/>
      <c r="J135" s="19"/>
      <c r="K135" s="19"/>
      <c r="L135" s="19"/>
      <c r="M135" s="19"/>
      <c r="N135" s="19"/>
      <c r="O135" s="19"/>
      <c r="P135" s="19"/>
      <c r="Q135" s="19"/>
      <c r="R135" s="19"/>
      <c r="S135" s="19"/>
      <c r="T135" s="19"/>
      <c r="U135" s="19"/>
      <c r="V135" s="19"/>
    </row>
    <row r="136" spans="1:22" ht="16.5">
      <c r="A136" s="19"/>
      <c r="B136" s="19"/>
      <c r="C136" s="27"/>
      <c r="D136" s="19"/>
      <c r="E136" s="19"/>
      <c r="F136" s="19"/>
      <c r="G136" s="19"/>
      <c r="H136" s="19"/>
      <c r="I136" s="19"/>
      <c r="J136" s="19"/>
      <c r="K136" s="19"/>
      <c r="L136" s="19"/>
      <c r="M136" s="19"/>
      <c r="N136" s="19"/>
      <c r="O136" s="19"/>
      <c r="P136" s="19"/>
      <c r="Q136" s="19"/>
      <c r="R136" s="19"/>
      <c r="S136" s="19"/>
      <c r="T136" s="19"/>
      <c r="U136" s="19"/>
      <c r="V136" s="19"/>
    </row>
    <row r="137" spans="1:22" ht="16.5">
      <c r="A137" s="19"/>
      <c r="B137" s="19"/>
      <c r="C137" s="27"/>
      <c r="D137" s="19"/>
      <c r="E137" s="19"/>
      <c r="F137" s="19"/>
      <c r="G137" s="19"/>
      <c r="H137" s="19"/>
      <c r="I137" s="19"/>
      <c r="J137" s="19"/>
      <c r="K137" s="19"/>
      <c r="L137" s="19"/>
      <c r="M137" s="19"/>
      <c r="N137" s="19"/>
      <c r="O137" s="19"/>
      <c r="P137" s="19"/>
      <c r="Q137" s="19"/>
      <c r="R137" s="19"/>
      <c r="S137" s="19"/>
      <c r="T137" s="19"/>
      <c r="U137" s="19"/>
      <c r="V137" s="19"/>
    </row>
    <row r="138" spans="1:22" ht="16.5">
      <c r="A138" s="19"/>
      <c r="B138" s="19"/>
      <c r="C138" s="27"/>
      <c r="D138" s="19"/>
      <c r="E138" s="19"/>
      <c r="F138" s="19"/>
      <c r="G138" s="19"/>
      <c r="H138" s="19"/>
      <c r="I138" s="19"/>
      <c r="J138" s="19"/>
      <c r="K138" s="19"/>
      <c r="L138" s="19"/>
      <c r="M138" s="19"/>
      <c r="N138" s="19"/>
      <c r="O138" s="19"/>
      <c r="P138" s="19"/>
      <c r="Q138" s="19"/>
      <c r="R138" s="19"/>
      <c r="S138" s="19"/>
      <c r="T138" s="19"/>
      <c r="U138" s="19"/>
      <c r="V138" s="19"/>
    </row>
    <row r="139" spans="1:22" ht="16.5">
      <c r="A139" s="19"/>
      <c r="B139" s="19"/>
      <c r="C139" s="27"/>
      <c r="D139" s="19"/>
      <c r="E139" s="19"/>
      <c r="F139" s="19"/>
      <c r="G139" s="19"/>
      <c r="H139" s="19"/>
      <c r="I139" s="19"/>
      <c r="J139" s="19"/>
      <c r="K139" s="19"/>
      <c r="L139" s="19"/>
      <c r="M139" s="19"/>
      <c r="N139" s="19"/>
      <c r="O139" s="19"/>
      <c r="P139" s="19"/>
      <c r="Q139" s="19"/>
      <c r="R139" s="19"/>
      <c r="S139" s="19"/>
      <c r="T139" s="19"/>
      <c r="U139" s="19"/>
      <c r="V139" s="19"/>
    </row>
    <row r="140" spans="1:22" ht="16.5">
      <c r="A140" s="19"/>
      <c r="B140" s="19"/>
      <c r="C140" s="27"/>
      <c r="D140" s="19"/>
      <c r="E140" s="19"/>
      <c r="F140" s="19"/>
      <c r="G140" s="19"/>
      <c r="H140" s="19"/>
      <c r="I140" s="19"/>
      <c r="J140" s="19"/>
      <c r="K140" s="19"/>
      <c r="L140" s="19"/>
      <c r="M140" s="19"/>
      <c r="N140" s="19"/>
      <c r="O140" s="19"/>
      <c r="P140" s="19"/>
      <c r="Q140" s="19"/>
      <c r="R140" s="19"/>
      <c r="S140" s="19"/>
      <c r="T140" s="19"/>
      <c r="U140" s="19"/>
      <c r="V140" s="19"/>
    </row>
    <row r="141" spans="1:22" ht="16.5">
      <c r="A141" s="19"/>
      <c r="B141" s="19"/>
      <c r="C141" s="27"/>
      <c r="D141" s="19"/>
      <c r="E141" s="19"/>
      <c r="F141" s="19"/>
      <c r="G141" s="19"/>
      <c r="H141" s="19"/>
      <c r="I141" s="19"/>
      <c r="J141" s="19"/>
      <c r="K141" s="19"/>
      <c r="L141" s="19"/>
      <c r="M141" s="19"/>
      <c r="N141" s="19"/>
      <c r="O141" s="19"/>
      <c r="P141" s="19"/>
      <c r="Q141" s="19"/>
      <c r="R141" s="19"/>
      <c r="S141" s="19"/>
      <c r="T141" s="19"/>
      <c r="U141" s="19"/>
      <c r="V141" s="19"/>
    </row>
    <row r="142" spans="1:22" ht="16.5">
      <c r="A142" s="19"/>
      <c r="B142" s="19"/>
      <c r="C142" s="27"/>
      <c r="D142" s="19"/>
      <c r="E142" s="19"/>
      <c r="F142" s="19"/>
      <c r="G142" s="19"/>
      <c r="H142" s="19"/>
      <c r="I142" s="19"/>
      <c r="J142" s="19"/>
      <c r="K142" s="19"/>
      <c r="L142" s="19"/>
      <c r="M142" s="19"/>
      <c r="N142" s="19"/>
      <c r="O142" s="19"/>
      <c r="P142" s="19"/>
      <c r="Q142" s="19"/>
      <c r="R142" s="19"/>
      <c r="S142" s="19"/>
      <c r="T142" s="19"/>
      <c r="U142" s="19"/>
      <c r="V142" s="19"/>
    </row>
    <row r="143" spans="1:22" ht="16.5">
      <c r="A143" s="19"/>
      <c r="B143" s="19"/>
      <c r="C143" s="27"/>
      <c r="D143" s="19"/>
      <c r="E143" s="19"/>
      <c r="F143" s="19"/>
      <c r="G143" s="19"/>
      <c r="H143" s="19"/>
      <c r="I143" s="19"/>
      <c r="J143" s="19"/>
      <c r="K143" s="19"/>
      <c r="L143" s="19"/>
      <c r="M143" s="19"/>
      <c r="N143" s="19"/>
      <c r="O143" s="19"/>
      <c r="P143" s="19"/>
      <c r="Q143" s="19"/>
      <c r="R143" s="19"/>
      <c r="S143" s="19"/>
      <c r="T143" s="19"/>
      <c r="U143" s="19"/>
      <c r="V143" s="19"/>
    </row>
    <row r="144" spans="1:22" ht="16.5">
      <c r="A144" s="19"/>
      <c r="B144" s="19"/>
      <c r="C144" s="27"/>
      <c r="D144" s="19"/>
      <c r="E144" s="19"/>
      <c r="F144" s="19"/>
      <c r="G144" s="19"/>
      <c r="H144" s="19"/>
      <c r="I144" s="19"/>
      <c r="J144" s="19"/>
      <c r="K144" s="19"/>
      <c r="L144" s="19"/>
      <c r="M144" s="19"/>
      <c r="N144" s="19"/>
      <c r="O144" s="19"/>
      <c r="P144" s="19"/>
      <c r="Q144" s="19"/>
      <c r="R144" s="19"/>
      <c r="S144" s="19"/>
      <c r="T144" s="19"/>
      <c r="U144" s="19"/>
      <c r="V144" s="19"/>
    </row>
    <row r="145" spans="1:22" ht="16.5">
      <c r="A145" s="19"/>
      <c r="B145" s="19"/>
      <c r="C145" s="27"/>
      <c r="D145" s="19"/>
      <c r="E145" s="19"/>
      <c r="F145" s="19"/>
      <c r="G145" s="19"/>
      <c r="H145" s="19"/>
      <c r="I145" s="19"/>
      <c r="J145" s="19"/>
      <c r="K145" s="19"/>
      <c r="L145" s="19"/>
      <c r="M145" s="19"/>
      <c r="N145" s="19"/>
      <c r="O145" s="19"/>
      <c r="P145" s="19"/>
      <c r="Q145" s="19"/>
      <c r="R145" s="19"/>
      <c r="S145" s="19"/>
      <c r="T145" s="19"/>
      <c r="U145" s="19"/>
      <c r="V145" s="19"/>
    </row>
    <row r="146" spans="1:22" ht="16.5">
      <c r="A146" s="19"/>
      <c r="B146" s="19"/>
      <c r="C146" s="27"/>
      <c r="D146" s="19"/>
      <c r="E146" s="19"/>
      <c r="F146" s="19"/>
      <c r="G146" s="19"/>
      <c r="H146" s="19"/>
      <c r="I146" s="19"/>
      <c r="J146" s="19"/>
      <c r="K146" s="19"/>
      <c r="L146" s="19"/>
      <c r="M146" s="19"/>
      <c r="N146" s="19"/>
      <c r="O146" s="19"/>
      <c r="P146" s="19"/>
      <c r="Q146" s="19"/>
      <c r="R146" s="19"/>
      <c r="S146" s="19"/>
      <c r="T146" s="19"/>
      <c r="U146" s="19"/>
      <c r="V146" s="19"/>
    </row>
    <row r="147" spans="1:22" ht="16.5">
      <c r="A147" s="19"/>
      <c r="B147" s="19"/>
      <c r="C147" s="27"/>
      <c r="D147" s="19"/>
      <c r="E147" s="19"/>
      <c r="F147" s="19"/>
      <c r="G147" s="19"/>
      <c r="H147" s="19"/>
      <c r="I147" s="19"/>
      <c r="J147" s="19"/>
      <c r="K147" s="19"/>
      <c r="L147" s="19"/>
      <c r="M147" s="19"/>
      <c r="N147" s="19"/>
      <c r="O147" s="19"/>
      <c r="P147" s="19"/>
      <c r="Q147" s="19"/>
      <c r="R147" s="19"/>
      <c r="S147" s="19"/>
      <c r="T147" s="19"/>
      <c r="U147" s="19"/>
      <c r="V147" s="19"/>
    </row>
    <row r="148" spans="1:22" ht="16.5">
      <c r="A148" s="19"/>
      <c r="B148" s="19"/>
      <c r="C148" s="27"/>
      <c r="D148" s="19"/>
      <c r="E148" s="19"/>
      <c r="F148" s="19"/>
      <c r="G148" s="19"/>
      <c r="H148" s="19"/>
      <c r="I148" s="19"/>
      <c r="J148" s="19"/>
      <c r="K148" s="19"/>
      <c r="L148" s="19"/>
      <c r="M148" s="19"/>
      <c r="N148" s="19"/>
      <c r="O148" s="19"/>
      <c r="P148" s="19"/>
      <c r="Q148" s="19"/>
      <c r="R148" s="19"/>
      <c r="S148" s="19"/>
      <c r="T148" s="19"/>
      <c r="U148" s="19"/>
      <c r="V148" s="19"/>
    </row>
    <row r="149" spans="1:22" ht="16.5">
      <c r="A149" s="19"/>
      <c r="B149" s="19"/>
      <c r="C149" s="27"/>
      <c r="D149" s="19"/>
      <c r="E149" s="19"/>
      <c r="F149" s="19"/>
      <c r="G149" s="19"/>
      <c r="H149" s="19"/>
      <c r="I149" s="19"/>
      <c r="J149" s="19"/>
      <c r="K149" s="19"/>
      <c r="L149" s="19"/>
      <c r="M149" s="19"/>
      <c r="N149" s="19"/>
      <c r="O149" s="19"/>
      <c r="P149" s="19"/>
      <c r="Q149" s="19"/>
      <c r="R149" s="19"/>
      <c r="S149" s="19"/>
      <c r="T149" s="19"/>
      <c r="U149" s="19"/>
      <c r="V149" s="19"/>
    </row>
    <row r="150" spans="1:22" ht="16.5">
      <c r="A150" s="19"/>
      <c r="B150" s="19"/>
      <c r="C150" s="27"/>
      <c r="D150" s="19"/>
      <c r="E150" s="19"/>
      <c r="F150" s="19"/>
      <c r="G150" s="19"/>
      <c r="H150" s="19"/>
      <c r="I150" s="19"/>
      <c r="J150" s="19"/>
      <c r="K150" s="19"/>
      <c r="L150" s="19"/>
      <c r="M150" s="19"/>
      <c r="N150" s="19"/>
      <c r="O150" s="19"/>
      <c r="P150" s="19"/>
      <c r="Q150" s="19"/>
      <c r="R150" s="19"/>
      <c r="S150" s="19"/>
      <c r="T150" s="19"/>
      <c r="U150" s="19"/>
      <c r="V150" s="19"/>
    </row>
    <row r="151" spans="1:22" ht="16.5">
      <c r="A151" s="19"/>
      <c r="B151" s="19"/>
      <c r="C151" s="27"/>
      <c r="D151" s="19"/>
      <c r="E151" s="19"/>
      <c r="F151" s="19"/>
      <c r="G151" s="19"/>
      <c r="H151" s="19"/>
      <c r="I151" s="19"/>
      <c r="J151" s="19"/>
      <c r="K151" s="19"/>
      <c r="L151" s="19"/>
      <c r="M151" s="19"/>
      <c r="N151" s="19"/>
      <c r="O151" s="19"/>
      <c r="P151" s="19"/>
      <c r="Q151" s="19"/>
      <c r="R151" s="19"/>
      <c r="S151" s="19"/>
      <c r="T151" s="19"/>
      <c r="U151" s="19"/>
      <c r="V151" s="19"/>
    </row>
    <row r="152" spans="1:22" ht="16.5">
      <c r="A152" s="19"/>
      <c r="B152" s="19"/>
      <c r="C152" s="27"/>
      <c r="D152" s="19"/>
      <c r="E152" s="19"/>
      <c r="F152" s="19"/>
      <c r="G152" s="19"/>
      <c r="H152" s="19"/>
      <c r="I152" s="19"/>
      <c r="J152" s="19"/>
      <c r="K152" s="19"/>
      <c r="L152" s="19"/>
      <c r="M152" s="19"/>
      <c r="N152" s="19"/>
      <c r="O152" s="19"/>
      <c r="P152" s="19"/>
      <c r="Q152" s="19"/>
      <c r="R152" s="19"/>
      <c r="S152" s="19"/>
      <c r="T152" s="19"/>
      <c r="U152" s="19"/>
      <c r="V152" s="19"/>
    </row>
    <row r="153" spans="1:22" ht="16.5">
      <c r="A153" s="19"/>
      <c r="B153" s="19"/>
      <c r="C153" s="27"/>
      <c r="D153" s="19"/>
      <c r="E153" s="19"/>
      <c r="F153" s="19"/>
      <c r="G153" s="19"/>
      <c r="H153" s="19"/>
      <c r="I153" s="19"/>
      <c r="J153" s="19"/>
      <c r="K153" s="19"/>
      <c r="L153" s="19"/>
      <c r="M153" s="19"/>
      <c r="N153" s="19"/>
      <c r="O153" s="19"/>
      <c r="P153" s="19"/>
      <c r="Q153" s="19"/>
      <c r="R153" s="19"/>
      <c r="S153" s="19"/>
      <c r="T153" s="19"/>
      <c r="U153" s="19"/>
      <c r="V153" s="19"/>
    </row>
    <row r="154" spans="1:22" ht="16.5">
      <c r="A154" s="19"/>
      <c r="B154" s="19"/>
      <c r="C154" s="27"/>
      <c r="D154" s="19"/>
      <c r="E154" s="19"/>
      <c r="F154" s="19"/>
      <c r="G154" s="19"/>
      <c r="H154" s="19"/>
      <c r="I154" s="19"/>
      <c r="J154" s="19"/>
      <c r="K154" s="19"/>
      <c r="L154" s="19"/>
      <c r="M154" s="19"/>
      <c r="N154" s="19"/>
      <c r="O154" s="19"/>
      <c r="P154" s="19"/>
      <c r="Q154" s="19"/>
      <c r="R154" s="19"/>
      <c r="S154" s="19"/>
      <c r="T154" s="19"/>
      <c r="U154" s="19"/>
      <c r="V154" s="19"/>
    </row>
    <row r="155" spans="1:22" ht="16.5">
      <c r="A155" s="19"/>
      <c r="B155" s="19"/>
      <c r="C155" s="27"/>
      <c r="D155" s="19"/>
      <c r="E155" s="19"/>
      <c r="F155" s="19"/>
      <c r="G155" s="19"/>
      <c r="H155" s="19"/>
      <c r="I155" s="19"/>
      <c r="J155" s="19"/>
      <c r="K155" s="19"/>
      <c r="L155" s="19"/>
      <c r="M155" s="19"/>
      <c r="N155" s="19"/>
      <c r="O155" s="19"/>
      <c r="P155" s="19"/>
      <c r="Q155" s="19"/>
      <c r="R155" s="19"/>
      <c r="S155" s="19"/>
      <c r="T155" s="19"/>
      <c r="U155" s="19"/>
      <c r="V155" s="19"/>
    </row>
    <row r="156" spans="1:22" ht="16.5">
      <c r="A156" s="19"/>
      <c r="B156" s="19"/>
      <c r="C156" s="27"/>
      <c r="D156" s="19"/>
      <c r="E156" s="19"/>
      <c r="F156" s="19"/>
      <c r="G156" s="19"/>
      <c r="H156" s="19"/>
      <c r="I156" s="19"/>
      <c r="J156" s="19"/>
      <c r="K156" s="19"/>
      <c r="L156" s="19"/>
      <c r="M156" s="19"/>
      <c r="N156" s="19"/>
      <c r="O156" s="19"/>
      <c r="P156" s="19"/>
      <c r="Q156" s="19"/>
      <c r="R156" s="19"/>
      <c r="S156" s="19"/>
      <c r="T156" s="19"/>
      <c r="U156" s="19"/>
      <c r="V156" s="19"/>
    </row>
    <row r="157" spans="1:22" ht="16.5">
      <c r="A157" s="19"/>
      <c r="B157" s="19"/>
      <c r="C157" s="27"/>
      <c r="D157" s="19"/>
      <c r="E157" s="19"/>
      <c r="F157" s="19"/>
      <c r="G157" s="19"/>
      <c r="H157" s="19"/>
      <c r="I157" s="19"/>
      <c r="J157" s="19"/>
      <c r="K157" s="19"/>
      <c r="L157" s="19"/>
      <c r="M157" s="19"/>
      <c r="N157" s="19"/>
      <c r="O157" s="19"/>
      <c r="P157" s="19"/>
      <c r="Q157" s="19"/>
      <c r="R157" s="19"/>
      <c r="S157" s="19"/>
      <c r="T157" s="19"/>
      <c r="U157" s="19"/>
      <c r="V157" s="19"/>
    </row>
    <row r="158" spans="1:22" ht="16.5">
      <c r="A158" s="19"/>
      <c r="B158" s="19"/>
      <c r="C158" s="27"/>
      <c r="D158" s="19"/>
      <c r="E158" s="19"/>
      <c r="F158" s="19"/>
      <c r="G158" s="19"/>
      <c r="H158" s="19"/>
      <c r="I158" s="19"/>
      <c r="J158" s="19"/>
      <c r="K158" s="19"/>
      <c r="L158" s="19"/>
      <c r="M158" s="19"/>
      <c r="N158" s="19"/>
      <c r="O158" s="19"/>
      <c r="P158" s="19"/>
      <c r="Q158" s="19"/>
      <c r="R158" s="19"/>
      <c r="S158" s="19"/>
      <c r="T158" s="19"/>
      <c r="U158" s="19"/>
      <c r="V158" s="19"/>
    </row>
    <row r="159" spans="1:22" ht="16.5">
      <c r="A159" s="19"/>
      <c r="B159" s="19"/>
      <c r="C159" s="27"/>
      <c r="D159" s="19"/>
      <c r="E159" s="19"/>
      <c r="F159" s="19"/>
      <c r="G159" s="19"/>
      <c r="H159" s="19"/>
      <c r="I159" s="19"/>
      <c r="J159" s="19"/>
      <c r="K159" s="19"/>
      <c r="L159" s="19"/>
      <c r="M159" s="19"/>
      <c r="N159" s="19"/>
      <c r="O159" s="19"/>
      <c r="P159" s="19"/>
      <c r="Q159" s="19"/>
      <c r="R159" s="19"/>
      <c r="S159" s="19"/>
      <c r="T159" s="19"/>
      <c r="U159" s="19"/>
      <c r="V159" s="19"/>
    </row>
    <row r="160" spans="1:22" ht="16.5">
      <c r="A160" s="19"/>
      <c r="B160" s="19"/>
      <c r="C160" s="27"/>
      <c r="D160" s="19"/>
      <c r="E160" s="19"/>
      <c r="F160" s="19"/>
      <c r="G160" s="19"/>
      <c r="H160" s="19"/>
      <c r="I160" s="19"/>
      <c r="J160" s="19"/>
      <c r="K160" s="19"/>
      <c r="L160" s="19"/>
      <c r="M160" s="19"/>
      <c r="N160" s="19"/>
      <c r="O160" s="19"/>
      <c r="P160" s="19"/>
      <c r="Q160" s="19"/>
      <c r="R160" s="19"/>
      <c r="S160" s="19"/>
      <c r="T160" s="19"/>
      <c r="U160" s="19"/>
      <c r="V160" s="19"/>
    </row>
    <row r="161" spans="1:22" ht="16.5">
      <c r="A161" s="19"/>
      <c r="B161" s="19"/>
      <c r="C161" s="27"/>
      <c r="D161" s="19"/>
      <c r="E161" s="19"/>
      <c r="F161" s="19"/>
      <c r="G161" s="19"/>
      <c r="H161" s="19"/>
      <c r="I161" s="19"/>
      <c r="J161" s="19"/>
      <c r="K161" s="19"/>
      <c r="L161" s="19"/>
      <c r="M161" s="19"/>
      <c r="N161" s="19"/>
      <c r="O161" s="19"/>
      <c r="P161" s="19"/>
      <c r="Q161" s="19"/>
      <c r="R161" s="19"/>
      <c r="S161" s="19"/>
      <c r="T161" s="19"/>
      <c r="U161" s="19"/>
      <c r="V161" s="19"/>
    </row>
    <row r="162" spans="1:22" ht="16.5">
      <c r="A162" s="19"/>
      <c r="B162" s="19"/>
      <c r="C162" s="27"/>
      <c r="D162" s="19"/>
      <c r="E162" s="19"/>
      <c r="F162" s="19"/>
      <c r="G162" s="19"/>
      <c r="H162" s="19"/>
      <c r="I162" s="19"/>
      <c r="J162" s="19"/>
      <c r="K162" s="19"/>
      <c r="L162" s="19"/>
      <c r="M162" s="19"/>
      <c r="N162" s="19"/>
      <c r="O162" s="19"/>
      <c r="P162" s="19"/>
      <c r="Q162" s="19"/>
      <c r="R162" s="19"/>
      <c r="S162" s="19"/>
      <c r="T162" s="19"/>
      <c r="U162" s="19"/>
      <c r="V162" s="19"/>
    </row>
    <row r="163" spans="1:22" ht="16.5">
      <c r="A163" s="19"/>
      <c r="B163" s="19"/>
      <c r="C163" s="27"/>
      <c r="D163" s="19"/>
      <c r="E163" s="19"/>
      <c r="F163" s="19"/>
      <c r="G163" s="19"/>
      <c r="H163" s="19"/>
      <c r="I163" s="19"/>
      <c r="J163" s="19"/>
      <c r="K163" s="19"/>
      <c r="L163" s="19"/>
      <c r="M163" s="19"/>
      <c r="N163" s="19"/>
      <c r="O163" s="19"/>
      <c r="P163" s="19"/>
      <c r="Q163" s="19"/>
      <c r="R163" s="19"/>
      <c r="S163" s="19"/>
      <c r="T163" s="19"/>
      <c r="U163" s="19"/>
      <c r="V163" s="19"/>
    </row>
    <row r="164" spans="1:22" ht="16.5">
      <c r="A164" s="19"/>
      <c r="B164" s="19"/>
      <c r="C164" s="27"/>
      <c r="D164" s="19"/>
      <c r="E164" s="19"/>
      <c r="F164" s="19"/>
      <c r="G164" s="19"/>
      <c r="H164" s="19"/>
      <c r="I164" s="19"/>
      <c r="J164" s="19"/>
      <c r="K164" s="19"/>
      <c r="L164" s="19"/>
      <c r="M164" s="19"/>
      <c r="N164" s="19"/>
      <c r="O164" s="19"/>
      <c r="P164" s="19"/>
      <c r="Q164" s="19"/>
      <c r="R164" s="19"/>
      <c r="S164" s="19"/>
      <c r="T164" s="19"/>
      <c r="U164" s="19"/>
      <c r="V164" s="19"/>
    </row>
    <row r="165" spans="1:22" ht="16.5">
      <c r="A165" s="19"/>
      <c r="B165" s="19"/>
      <c r="C165" s="27"/>
      <c r="D165" s="19"/>
      <c r="E165" s="19"/>
      <c r="F165" s="19"/>
      <c r="G165" s="19"/>
      <c r="H165" s="19"/>
      <c r="I165" s="19"/>
      <c r="J165" s="19"/>
      <c r="K165" s="19"/>
      <c r="L165" s="19"/>
      <c r="M165" s="19"/>
      <c r="N165" s="19"/>
      <c r="O165" s="19"/>
      <c r="P165" s="19"/>
      <c r="Q165" s="19"/>
      <c r="R165" s="19"/>
      <c r="S165" s="19"/>
      <c r="T165" s="19"/>
      <c r="U165" s="19"/>
      <c r="V165" s="19"/>
    </row>
    <row r="166" spans="1:22" ht="16.5">
      <c r="A166" s="19"/>
      <c r="B166" s="19"/>
      <c r="C166" s="27"/>
      <c r="D166" s="19"/>
      <c r="E166" s="19"/>
      <c r="F166" s="19"/>
      <c r="G166" s="19"/>
      <c r="H166" s="19"/>
      <c r="I166" s="19"/>
      <c r="J166" s="19"/>
      <c r="K166" s="19"/>
      <c r="L166" s="19"/>
      <c r="M166" s="19"/>
      <c r="N166" s="19"/>
      <c r="O166" s="19"/>
      <c r="P166" s="19"/>
      <c r="Q166" s="19"/>
      <c r="R166" s="19"/>
      <c r="S166" s="19"/>
      <c r="T166" s="19"/>
      <c r="U166" s="19"/>
      <c r="V166" s="19"/>
    </row>
    <row r="167" spans="1:22" ht="16.5">
      <c r="A167" s="19"/>
      <c r="B167" s="19"/>
      <c r="C167" s="27"/>
      <c r="D167" s="19"/>
      <c r="E167" s="19"/>
      <c r="F167" s="19"/>
      <c r="G167" s="19"/>
      <c r="H167" s="19"/>
      <c r="I167" s="19"/>
      <c r="J167" s="19"/>
      <c r="K167" s="19"/>
      <c r="L167" s="19"/>
      <c r="M167" s="19"/>
      <c r="N167" s="19"/>
      <c r="O167" s="19"/>
      <c r="P167" s="19"/>
      <c r="Q167" s="19"/>
      <c r="R167" s="19"/>
      <c r="S167" s="19"/>
      <c r="T167" s="19"/>
      <c r="U167" s="19"/>
      <c r="V167" s="19"/>
    </row>
    <row r="168" spans="1:22" ht="16.5">
      <c r="A168" s="19"/>
      <c r="B168" s="19"/>
      <c r="C168" s="27"/>
      <c r="D168" s="19"/>
      <c r="E168" s="19"/>
      <c r="F168" s="19"/>
      <c r="G168" s="19"/>
      <c r="H168" s="19"/>
      <c r="I168" s="19"/>
      <c r="J168" s="19"/>
      <c r="K168" s="19"/>
      <c r="L168" s="19"/>
      <c r="M168" s="19"/>
      <c r="N168" s="19"/>
      <c r="O168" s="19"/>
      <c r="P168" s="19"/>
      <c r="Q168" s="19"/>
      <c r="R168" s="19"/>
      <c r="S168" s="19"/>
      <c r="T168" s="19"/>
      <c r="U168" s="19"/>
      <c r="V168" s="19"/>
    </row>
    <row r="169" spans="1:22" ht="16.5">
      <c r="A169" s="19"/>
      <c r="B169" s="19"/>
      <c r="C169" s="27"/>
      <c r="D169" s="19"/>
      <c r="E169" s="19"/>
      <c r="F169" s="19"/>
      <c r="G169" s="19"/>
      <c r="H169" s="19"/>
      <c r="I169" s="19"/>
      <c r="J169" s="19"/>
      <c r="K169" s="19"/>
      <c r="L169" s="19"/>
      <c r="M169" s="19"/>
      <c r="N169" s="19"/>
      <c r="O169" s="19"/>
      <c r="P169" s="19"/>
      <c r="Q169" s="19"/>
      <c r="R169" s="19"/>
      <c r="S169" s="19"/>
      <c r="T169" s="19"/>
      <c r="U169" s="19"/>
      <c r="V169" s="19"/>
    </row>
    <row r="170" spans="1:22" ht="16.5">
      <c r="A170" s="19"/>
      <c r="B170" s="19"/>
      <c r="C170" s="27"/>
      <c r="D170" s="19"/>
      <c r="E170" s="19"/>
      <c r="F170" s="19"/>
      <c r="G170" s="19"/>
      <c r="H170" s="19"/>
      <c r="I170" s="19"/>
      <c r="J170" s="19"/>
      <c r="K170" s="19"/>
      <c r="L170" s="19"/>
      <c r="M170" s="19"/>
      <c r="N170" s="19"/>
      <c r="O170" s="19"/>
      <c r="P170" s="19"/>
      <c r="Q170" s="19"/>
      <c r="R170" s="19"/>
      <c r="S170" s="19"/>
      <c r="T170" s="19"/>
      <c r="U170" s="19"/>
      <c r="V170" s="19"/>
    </row>
    <row r="171" spans="1:22" ht="16.5">
      <c r="A171" s="19"/>
      <c r="B171" s="19"/>
      <c r="C171" s="27"/>
      <c r="D171" s="19"/>
      <c r="E171" s="19"/>
      <c r="F171" s="19"/>
      <c r="G171" s="19"/>
      <c r="H171" s="19"/>
      <c r="I171" s="19"/>
      <c r="J171" s="19"/>
      <c r="K171" s="19"/>
      <c r="L171" s="19"/>
      <c r="M171" s="19"/>
      <c r="N171" s="19"/>
      <c r="O171" s="19"/>
      <c r="P171" s="19"/>
      <c r="Q171" s="19"/>
      <c r="R171" s="19"/>
      <c r="S171" s="19"/>
      <c r="T171" s="19"/>
      <c r="U171" s="19"/>
      <c r="V171" s="19"/>
    </row>
    <row r="172" spans="1:22" ht="16.5">
      <c r="A172" s="19"/>
      <c r="B172" s="19"/>
      <c r="C172" s="27"/>
      <c r="D172" s="19"/>
      <c r="E172" s="19"/>
      <c r="F172" s="19"/>
      <c r="G172" s="19"/>
      <c r="H172" s="19"/>
      <c r="I172" s="19"/>
      <c r="J172" s="19"/>
      <c r="K172" s="19"/>
      <c r="L172" s="19"/>
      <c r="M172" s="19"/>
      <c r="N172" s="19"/>
      <c r="O172" s="19"/>
      <c r="P172" s="19"/>
      <c r="Q172" s="19"/>
      <c r="R172" s="19"/>
      <c r="S172" s="19"/>
      <c r="T172" s="19"/>
      <c r="U172" s="19"/>
      <c r="V172" s="19"/>
    </row>
    <row r="173" spans="1:22" ht="16.5">
      <c r="A173" s="19"/>
      <c r="B173" s="19"/>
      <c r="C173" s="27"/>
      <c r="D173" s="19"/>
      <c r="E173" s="19"/>
      <c r="F173" s="19"/>
      <c r="G173" s="19"/>
      <c r="H173" s="19"/>
      <c r="I173" s="19"/>
      <c r="J173" s="19"/>
      <c r="K173" s="19"/>
      <c r="L173" s="19"/>
      <c r="M173" s="19"/>
      <c r="N173" s="19"/>
      <c r="O173" s="19"/>
      <c r="P173" s="19"/>
      <c r="Q173" s="19"/>
      <c r="R173" s="19"/>
      <c r="S173" s="19"/>
      <c r="T173" s="19"/>
      <c r="U173" s="19"/>
      <c r="V173" s="19"/>
    </row>
    <row r="174" spans="1:22" ht="16.5">
      <c r="A174" s="19"/>
      <c r="B174" s="19"/>
      <c r="C174" s="27"/>
      <c r="D174" s="19"/>
      <c r="E174" s="19"/>
      <c r="F174" s="19"/>
      <c r="G174" s="19"/>
      <c r="H174" s="19"/>
      <c r="I174" s="19"/>
      <c r="J174" s="19"/>
      <c r="K174" s="19"/>
      <c r="L174" s="19"/>
      <c r="M174" s="19"/>
      <c r="N174" s="19"/>
      <c r="O174" s="19"/>
      <c r="P174" s="19"/>
      <c r="Q174" s="19"/>
      <c r="R174" s="19"/>
      <c r="S174" s="19"/>
      <c r="T174" s="19"/>
      <c r="U174" s="19"/>
      <c r="V174" s="19"/>
    </row>
    <row r="175" spans="1:22" ht="16.5">
      <c r="A175" s="19"/>
      <c r="B175" s="19"/>
      <c r="C175" s="27"/>
      <c r="D175" s="19"/>
      <c r="E175" s="19"/>
      <c r="F175" s="19"/>
      <c r="G175" s="19"/>
      <c r="H175" s="19"/>
      <c r="I175" s="19"/>
      <c r="J175" s="19"/>
      <c r="K175" s="19"/>
      <c r="L175" s="19"/>
      <c r="M175" s="19"/>
      <c r="N175" s="19"/>
      <c r="O175" s="19"/>
      <c r="P175" s="19"/>
      <c r="Q175" s="19"/>
      <c r="R175" s="19"/>
      <c r="S175" s="19"/>
      <c r="T175" s="19"/>
      <c r="U175" s="19"/>
      <c r="V175" s="19"/>
    </row>
    <row r="176" spans="1:22" ht="16.5">
      <c r="A176" s="19"/>
      <c r="B176" s="19"/>
      <c r="C176" s="27"/>
      <c r="D176" s="19"/>
      <c r="E176" s="19"/>
      <c r="F176" s="19"/>
      <c r="G176" s="19"/>
      <c r="H176" s="19"/>
      <c r="I176" s="19"/>
      <c r="J176" s="19"/>
      <c r="K176" s="19"/>
      <c r="L176" s="19"/>
      <c r="M176" s="19"/>
      <c r="N176" s="19"/>
      <c r="O176" s="19"/>
      <c r="P176" s="19"/>
      <c r="Q176" s="19"/>
      <c r="R176" s="19"/>
      <c r="S176" s="19"/>
      <c r="T176" s="19"/>
      <c r="U176" s="19"/>
      <c r="V176" s="19"/>
    </row>
    <row r="177" spans="1:22" ht="16.5">
      <c r="A177" s="19"/>
      <c r="B177" s="19"/>
      <c r="C177" s="27"/>
      <c r="D177" s="19"/>
      <c r="E177" s="19"/>
      <c r="F177" s="19"/>
      <c r="G177" s="19"/>
      <c r="H177" s="19"/>
      <c r="I177" s="19"/>
      <c r="J177" s="19"/>
      <c r="K177" s="19"/>
      <c r="L177" s="19"/>
      <c r="M177" s="19"/>
      <c r="N177" s="19"/>
      <c r="O177" s="19"/>
      <c r="P177" s="19"/>
      <c r="Q177" s="19"/>
      <c r="R177" s="19"/>
      <c r="S177" s="19"/>
      <c r="T177" s="19"/>
      <c r="U177" s="19"/>
      <c r="V177" s="19"/>
    </row>
    <row r="178" spans="1:22" ht="16.5">
      <c r="A178" s="19"/>
      <c r="B178" s="19"/>
      <c r="C178" s="27"/>
      <c r="D178" s="19"/>
      <c r="E178" s="19"/>
      <c r="F178" s="19"/>
      <c r="G178" s="19"/>
      <c r="H178" s="19"/>
      <c r="I178" s="19"/>
      <c r="J178" s="19"/>
      <c r="K178" s="19"/>
      <c r="L178" s="19"/>
      <c r="M178" s="19"/>
      <c r="N178" s="19"/>
      <c r="O178" s="19"/>
      <c r="P178" s="19"/>
      <c r="Q178" s="19"/>
      <c r="R178" s="19"/>
      <c r="S178" s="19"/>
      <c r="T178" s="19"/>
      <c r="U178" s="19"/>
      <c r="V178" s="19"/>
    </row>
    <row r="179" spans="1:22" ht="16.5">
      <c r="A179" s="19"/>
      <c r="B179" s="19"/>
      <c r="C179" s="27"/>
      <c r="D179" s="19"/>
      <c r="E179" s="19"/>
      <c r="F179" s="19"/>
      <c r="G179" s="19"/>
      <c r="H179" s="19"/>
      <c r="I179" s="19"/>
      <c r="J179" s="19"/>
      <c r="K179" s="19"/>
      <c r="L179" s="19"/>
      <c r="M179" s="19"/>
      <c r="N179" s="19"/>
      <c r="O179" s="19"/>
      <c r="P179" s="19"/>
      <c r="Q179" s="19"/>
      <c r="R179" s="19"/>
      <c r="S179" s="19"/>
      <c r="T179" s="19"/>
      <c r="U179" s="19"/>
      <c r="V179" s="19"/>
    </row>
    <row r="180" spans="1:22" ht="16.5">
      <c r="A180" s="19"/>
      <c r="B180" s="19"/>
      <c r="C180" s="27"/>
      <c r="D180" s="19"/>
      <c r="E180" s="19"/>
      <c r="F180" s="19"/>
      <c r="G180" s="19"/>
      <c r="H180" s="19"/>
      <c r="I180" s="19"/>
      <c r="J180" s="19"/>
      <c r="K180" s="19"/>
      <c r="L180" s="19"/>
      <c r="M180" s="19"/>
      <c r="N180" s="19"/>
      <c r="O180" s="19"/>
      <c r="P180" s="19"/>
      <c r="Q180" s="19"/>
      <c r="R180" s="19"/>
      <c r="S180" s="19"/>
      <c r="T180" s="19"/>
      <c r="U180" s="19"/>
      <c r="V180" s="19"/>
    </row>
    <row r="181" spans="1:22" ht="16.5">
      <c r="A181" s="19"/>
      <c r="B181" s="19"/>
      <c r="C181" s="27"/>
      <c r="D181" s="19"/>
      <c r="E181" s="19"/>
      <c r="F181" s="19"/>
      <c r="G181" s="19"/>
      <c r="H181" s="19"/>
      <c r="I181" s="19"/>
      <c r="J181" s="19"/>
      <c r="K181" s="19"/>
      <c r="L181" s="19"/>
      <c r="M181" s="19"/>
      <c r="N181" s="19"/>
      <c r="O181" s="19"/>
      <c r="P181" s="19"/>
      <c r="Q181" s="19"/>
      <c r="R181" s="19"/>
      <c r="S181" s="19"/>
      <c r="T181" s="19"/>
      <c r="U181" s="19"/>
      <c r="V181" s="19"/>
    </row>
    <row r="182" spans="1:22" ht="16.5">
      <c r="A182" s="19"/>
      <c r="B182" s="19"/>
      <c r="C182" s="27"/>
      <c r="D182" s="19"/>
      <c r="E182" s="19"/>
      <c r="F182" s="19"/>
      <c r="G182" s="19"/>
      <c r="H182" s="19"/>
      <c r="I182" s="19"/>
      <c r="J182" s="19"/>
      <c r="K182" s="19"/>
      <c r="L182" s="19"/>
      <c r="M182" s="19"/>
      <c r="N182" s="19"/>
      <c r="O182" s="19"/>
      <c r="P182" s="19"/>
      <c r="Q182" s="19"/>
      <c r="R182" s="19"/>
      <c r="S182" s="19"/>
      <c r="T182" s="19"/>
      <c r="U182" s="19"/>
      <c r="V182" s="19"/>
    </row>
    <row r="183" spans="1:22" ht="16.5">
      <c r="A183" s="19"/>
      <c r="B183" s="19"/>
      <c r="C183" s="27"/>
      <c r="D183" s="19"/>
      <c r="E183" s="19"/>
      <c r="F183" s="19"/>
      <c r="G183" s="19"/>
      <c r="H183" s="19"/>
      <c r="I183" s="19"/>
      <c r="J183" s="19"/>
      <c r="K183" s="19"/>
      <c r="L183" s="19"/>
      <c r="M183" s="19"/>
      <c r="N183" s="19"/>
      <c r="O183" s="19"/>
      <c r="P183" s="19"/>
      <c r="Q183" s="19"/>
      <c r="R183" s="19"/>
      <c r="S183" s="19"/>
      <c r="T183" s="19"/>
      <c r="U183" s="19"/>
      <c r="V183" s="19"/>
    </row>
    <row r="184" spans="1:22" ht="16.5">
      <c r="A184" s="19"/>
      <c r="B184" s="19"/>
      <c r="C184" s="27"/>
      <c r="D184" s="19"/>
      <c r="E184" s="19"/>
      <c r="F184" s="19"/>
      <c r="G184" s="19"/>
      <c r="H184" s="19"/>
      <c r="I184" s="19"/>
      <c r="J184" s="19"/>
      <c r="K184" s="19"/>
      <c r="L184" s="19"/>
      <c r="M184" s="19"/>
      <c r="N184" s="19"/>
      <c r="O184" s="19"/>
      <c r="P184" s="19"/>
      <c r="Q184" s="19"/>
      <c r="R184" s="19"/>
      <c r="S184" s="19"/>
      <c r="T184" s="19"/>
      <c r="U184" s="19"/>
      <c r="V184" s="19"/>
    </row>
    <row r="185" spans="1:22" ht="16.5">
      <c r="A185" s="19"/>
      <c r="B185" s="19"/>
      <c r="C185" s="27"/>
      <c r="D185" s="19"/>
      <c r="E185" s="19"/>
      <c r="F185" s="19"/>
      <c r="G185" s="19"/>
      <c r="H185" s="19"/>
      <c r="I185" s="19"/>
      <c r="J185" s="19"/>
      <c r="K185" s="19"/>
      <c r="L185" s="19"/>
      <c r="M185" s="19"/>
      <c r="N185" s="19"/>
      <c r="O185" s="19"/>
      <c r="P185" s="19"/>
      <c r="Q185" s="19"/>
      <c r="R185" s="19"/>
      <c r="S185" s="19"/>
      <c r="T185" s="19"/>
      <c r="U185" s="19"/>
      <c r="V185" s="19"/>
    </row>
    <row r="186" spans="1:22" ht="16.5">
      <c r="A186" s="19"/>
      <c r="B186" s="19"/>
      <c r="C186" s="27"/>
      <c r="D186" s="19"/>
      <c r="E186" s="19"/>
      <c r="F186" s="19"/>
      <c r="G186" s="19"/>
      <c r="H186" s="19"/>
      <c r="I186" s="19"/>
      <c r="J186" s="19"/>
      <c r="K186" s="19"/>
      <c r="L186" s="19"/>
      <c r="M186" s="19"/>
      <c r="N186" s="19"/>
      <c r="O186" s="19"/>
      <c r="P186" s="19"/>
      <c r="Q186" s="19"/>
      <c r="R186" s="19"/>
      <c r="S186" s="19"/>
      <c r="T186" s="19"/>
      <c r="U186" s="19"/>
      <c r="V186" s="19"/>
    </row>
    <row r="187" spans="1:22" ht="16.5">
      <c r="A187" s="19"/>
      <c r="B187" s="19"/>
      <c r="C187" s="27"/>
      <c r="D187" s="19"/>
      <c r="E187" s="19"/>
      <c r="F187" s="19"/>
      <c r="G187" s="19"/>
      <c r="H187" s="19"/>
      <c r="I187" s="19"/>
      <c r="J187" s="19"/>
      <c r="K187" s="19"/>
      <c r="L187" s="19"/>
      <c r="M187" s="19"/>
      <c r="N187" s="19"/>
      <c r="O187" s="19"/>
      <c r="P187" s="19"/>
      <c r="Q187" s="19"/>
      <c r="R187" s="19"/>
      <c r="S187" s="19"/>
      <c r="T187" s="19"/>
      <c r="U187" s="19"/>
      <c r="V187" s="19"/>
    </row>
    <row r="188" spans="1:22" ht="16.5">
      <c r="A188" s="19"/>
      <c r="B188" s="19"/>
      <c r="C188" s="27"/>
      <c r="D188" s="19"/>
      <c r="E188" s="19"/>
      <c r="F188" s="19"/>
      <c r="G188" s="19"/>
      <c r="H188" s="19"/>
      <c r="I188" s="19"/>
      <c r="J188" s="19"/>
      <c r="K188" s="19"/>
      <c r="L188" s="19"/>
      <c r="M188" s="19"/>
      <c r="N188" s="19"/>
      <c r="O188" s="19"/>
      <c r="P188" s="19"/>
      <c r="Q188" s="19"/>
      <c r="R188" s="19"/>
      <c r="S188" s="19"/>
      <c r="T188" s="19"/>
      <c r="U188" s="19"/>
      <c r="V188" s="19"/>
    </row>
    <row r="189" spans="1:22" ht="16.5">
      <c r="A189" s="19"/>
      <c r="B189" s="19"/>
      <c r="C189" s="27"/>
      <c r="D189" s="19"/>
      <c r="E189" s="19"/>
      <c r="F189" s="19"/>
      <c r="G189" s="19"/>
      <c r="H189" s="19"/>
      <c r="I189" s="19"/>
      <c r="J189" s="19"/>
      <c r="K189" s="19"/>
      <c r="L189" s="19"/>
      <c r="M189" s="19"/>
      <c r="N189" s="19"/>
      <c r="O189" s="19"/>
      <c r="P189" s="19"/>
      <c r="Q189" s="19"/>
      <c r="R189" s="19"/>
      <c r="S189" s="19"/>
      <c r="T189" s="19"/>
      <c r="U189" s="19"/>
      <c r="V189" s="19"/>
    </row>
    <row r="190" spans="1:22" ht="16.5">
      <c r="A190" s="19"/>
      <c r="B190" s="19"/>
      <c r="C190" s="27"/>
      <c r="D190" s="19"/>
      <c r="E190" s="19"/>
      <c r="F190" s="19"/>
      <c r="G190" s="19"/>
      <c r="H190" s="19"/>
      <c r="I190" s="19"/>
      <c r="J190" s="19"/>
      <c r="K190" s="19"/>
      <c r="L190" s="19"/>
      <c r="M190" s="19"/>
      <c r="N190" s="19"/>
      <c r="O190" s="19"/>
      <c r="P190" s="19"/>
      <c r="Q190" s="19"/>
      <c r="R190" s="19"/>
      <c r="S190" s="19"/>
      <c r="T190" s="19"/>
      <c r="U190" s="19"/>
      <c r="V190" s="19"/>
    </row>
    <row r="191" spans="1:22" ht="16.5">
      <c r="A191" s="19"/>
      <c r="B191" s="19"/>
      <c r="C191" s="27"/>
      <c r="D191" s="19"/>
      <c r="E191" s="19"/>
      <c r="F191" s="19"/>
      <c r="G191" s="19"/>
      <c r="H191" s="19"/>
      <c r="I191" s="19"/>
      <c r="J191" s="19"/>
      <c r="K191" s="19"/>
      <c r="L191" s="19"/>
      <c r="M191" s="19"/>
      <c r="N191" s="19"/>
      <c r="O191" s="19"/>
      <c r="P191" s="19"/>
      <c r="Q191" s="19"/>
      <c r="R191" s="19"/>
      <c r="S191" s="19"/>
      <c r="T191" s="19"/>
      <c r="U191" s="19"/>
      <c r="V191" s="19"/>
    </row>
    <row r="192" spans="1:22" ht="16.5">
      <c r="A192" s="19"/>
      <c r="B192" s="19"/>
      <c r="C192" s="27"/>
      <c r="D192" s="19"/>
      <c r="E192" s="19"/>
      <c r="F192" s="19"/>
      <c r="G192" s="19"/>
      <c r="H192" s="19"/>
      <c r="I192" s="19"/>
      <c r="J192" s="19"/>
      <c r="K192" s="19"/>
      <c r="L192" s="19"/>
      <c r="M192" s="19"/>
      <c r="N192" s="19"/>
      <c r="O192" s="19"/>
      <c r="P192" s="19"/>
      <c r="Q192" s="19"/>
      <c r="R192" s="19"/>
      <c r="S192" s="19"/>
      <c r="T192" s="19"/>
      <c r="U192" s="19"/>
      <c r="V192" s="19"/>
    </row>
    <row r="193" spans="1:22" ht="16.5">
      <c r="A193" s="19"/>
      <c r="B193" s="19"/>
      <c r="C193" s="27"/>
      <c r="D193" s="19"/>
      <c r="E193" s="19"/>
      <c r="F193" s="19"/>
      <c r="G193" s="19"/>
      <c r="H193" s="19"/>
      <c r="I193" s="19"/>
      <c r="J193" s="19"/>
      <c r="K193" s="19"/>
      <c r="L193" s="19"/>
      <c r="M193" s="19"/>
      <c r="N193" s="19"/>
      <c r="O193" s="19"/>
      <c r="P193" s="19"/>
      <c r="Q193" s="19"/>
      <c r="R193" s="19"/>
      <c r="S193" s="19"/>
      <c r="T193" s="19"/>
      <c r="U193" s="19"/>
      <c r="V193" s="19"/>
    </row>
    <row r="194" spans="1:22" ht="16.5">
      <c r="A194" s="19"/>
      <c r="B194" s="19"/>
      <c r="C194" s="27"/>
      <c r="D194" s="19"/>
      <c r="E194" s="19"/>
      <c r="F194" s="19"/>
      <c r="G194" s="19"/>
      <c r="H194" s="19"/>
      <c r="I194" s="19"/>
      <c r="J194" s="19"/>
      <c r="K194" s="19"/>
      <c r="L194" s="19"/>
      <c r="M194" s="19"/>
      <c r="N194" s="19"/>
      <c r="O194" s="19"/>
      <c r="P194" s="19"/>
      <c r="Q194" s="19"/>
      <c r="R194" s="19"/>
      <c r="S194" s="19"/>
      <c r="T194" s="19"/>
      <c r="U194" s="19"/>
      <c r="V194" s="19"/>
    </row>
    <row r="195" spans="1:22" ht="16.5">
      <c r="A195" s="19"/>
      <c r="B195" s="19"/>
      <c r="C195" s="27"/>
      <c r="D195" s="19"/>
      <c r="E195" s="19"/>
      <c r="F195" s="19"/>
      <c r="G195" s="19"/>
      <c r="H195" s="19"/>
      <c r="I195" s="19"/>
      <c r="J195" s="19"/>
      <c r="K195" s="19"/>
      <c r="L195" s="19"/>
      <c r="M195" s="19"/>
      <c r="N195" s="19"/>
      <c r="O195" s="19"/>
      <c r="P195" s="19"/>
      <c r="Q195" s="19"/>
      <c r="R195" s="19"/>
      <c r="S195" s="19"/>
      <c r="T195" s="19"/>
      <c r="U195" s="19"/>
      <c r="V195" s="19"/>
    </row>
    <row r="196" spans="1:22" ht="16.5">
      <c r="A196" s="19"/>
      <c r="B196" s="19"/>
      <c r="C196" s="27"/>
      <c r="D196" s="19"/>
      <c r="E196" s="19"/>
      <c r="F196" s="19"/>
      <c r="G196" s="19"/>
      <c r="H196" s="19"/>
      <c r="I196" s="19"/>
      <c r="J196" s="19"/>
      <c r="K196" s="19"/>
      <c r="L196" s="19"/>
      <c r="M196" s="19"/>
      <c r="N196" s="19"/>
      <c r="O196" s="19"/>
      <c r="P196" s="19"/>
      <c r="Q196" s="19"/>
      <c r="R196" s="19"/>
      <c r="S196" s="19"/>
      <c r="T196" s="19"/>
      <c r="U196" s="19"/>
      <c r="V196" s="19"/>
    </row>
    <row r="197" spans="1:22" ht="16.5">
      <c r="A197" s="19"/>
      <c r="B197" s="19"/>
      <c r="C197" s="27"/>
      <c r="D197" s="19"/>
      <c r="E197" s="19"/>
      <c r="F197" s="19"/>
      <c r="G197" s="19"/>
      <c r="H197" s="19"/>
      <c r="I197" s="19"/>
      <c r="J197" s="19"/>
      <c r="K197" s="19"/>
      <c r="L197" s="19"/>
      <c r="M197" s="19"/>
      <c r="N197" s="19"/>
      <c r="O197" s="19"/>
      <c r="P197" s="19"/>
      <c r="Q197" s="19"/>
      <c r="R197" s="19"/>
      <c r="S197" s="19"/>
      <c r="T197" s="19"/>
      <c r="U197" s="19"/>
      <c r="V197" s="19"/>
    </row>
    <row r="198" spans="1:22" ht="16.5">
      <c r="A198" s="19"/>
      <c r="B198" s="19"/>
      <c r="C198" s="27"/>
      <c r="D198" s="19"/>
      <c r="E198" s="19"/>
      <c r="F198" s="19"/>
      <c r="G198" s="19"/>
      <c r="H198" s="19"/>
      <c r="I198" s="19"/>
      <c r="J198" s="19"/>
      <c r="K198" s="19"/>
      <c r="L198" s="19"/>
      <c r="M198" s="19"/>
      <c r="N198" s="19"/>
      <c r="O198" s="19"/>
      <c r="P198" s="19"/>
      <c r="Q198" s="19"/>
      <c r="R198" s="19"/>
      <c r="S198" s="19"/>
      <c r="T198" s="19"/>
      <c r="U198" s="19"/>
      <c r="V198" s="19"/>
    </row>
    <row r="199" spans="1:22" ht="16.5">
      <c r="A199" s="19"/>
      <c r="B199" s="19"/>
      <c r="C199" s="27"/>
      <c r="D199" s="19"/>
      <c r="E199" s="19"/>
      <c r="F199" s="19"/>
      <c r="G199" s="19"/>
      <c r="H199" s="19"/>
      <c r="I199" s="19"/>
      <c r="J199" s="19"/>
      <c r="K199" s="19"/>
      <c r="L199" s="19"/>
      <c r="M199" s="19"/>
      <c r="N199" s="19"/>
      <c r="O199" s="19"/>
      <c r="P199" s="19"/>
      <c r="Q199" s="19"/>
      <c r="R199" s="19"/>
      <c r="S199" s="19"/>
      <c r="T199" s="19"/>
      <c r="U199" s="19"/>
      <c r="V199" s="19"/>
    </row>
    <row r="200" spans="1:22" ht="16.5">
      <c r="A200" s="19"/>
      <c r="B200" s="19"/>
      <c r="C200" s="27"/>
      <c r="D200" s="19"/>
      <c r="E200" s="19"/>
      <c r="F200" s="19"/>
      <c r="G200" s="19"/>
      <c r="H200" s="19"/>
      <c r="I200" s="19"/>
      <c r="J200" s="19"/>
      <c r="K200" s="19"/>
      <c r="L200" s="19"/>
      <c r="M200" s="19"/>
      <c r="N200" s="19"/>
      <c r="O200" s="19"/>
      <c r="P200" s="19"/>
      <c r="Q200" s="19"/>
      <c r="R200" s="19"/>
      <c r="S200" s="19"/>
      <c r="T200" s="19"/>
      <c r="U200" s="19"/>
      <c r="V200" s="19"/>
    </row>
    <row r="201" spans="1:22" ht="16.5">
      <c r="A201" s="19"/>
      <c r="B201" s="19"/>
      <c r="C201" s="27"/>
      <c r="D201" s="19"/>
      <c r="E201" s="19"/>
      <c r="F201" s="19"/>
      <c r="G201" s="19"/>
      <c r="H201" s="19"/>
      <c r="I201" s="19"/>
      <c r="J201" s="19"/>
      <c r="K201" s="19"/>
      <c r="L201" s="19"/>
      <c r="M201" s="19"/>
      <c r="N201" s="19"/>
      <c r="O201" s="19"/>
      <c r="P201" s="19"/>
      <c r="Q201" s="19"/>
      <c r="R201" s="19"/>
      <c r="S201" s="19"/>
      <c r="T201" s="19"/>
      <c r="U201" s="19"/>
      <c r="V201" s="19"/>
    </row>
    <row r="202" spans="1:22" ht="16.5">
      <c r="A202" s="19"/>
      <c r="B202" s="19"/>
      <c r="C202" s="27"/>
      <c r="D202" s="19"/>
      <c r="E202" s="19"/>
      <c r="F202" s="19"/>
      <c r="G202" s="19"/>
      <c r="H202" s="19"/>
      <c r="I202" s="19"/>
      <c r="J202" s="19"/>
      <c r="K202" s="19"/>
      <c r="L202" s="19"/>
      <c r="M202" s="19"/>
      <c r="N202" s="19"/>
      <c r="O202" s="19"/>
      <c r="P202" s="19"/>
      <c r="Q202" s="19"/>
      <c r="R202" s="19"/>
      <c r="S202" s="19"/>
      <c r="T202" s="19"/>
      <c r="U202" s="19"/>
      <c r="V202" s="19"/>
    </row>
    <row r="203" spans="1:22" ht="16.5">
      <c r="A203" s="19"/>
      <c r="B203" s="19"/>
      <c r="C203" s="27"/>
      <c r="D203" s="19"/>
      <c r="E203" s="19"/>
      <c r="F203" s="19"/>
      <c r="G203" s="19"/>
      <c r="H203" s="19"/>
      <c r="I203" s="19"/>
      <c r="J203" s="19"/>
      <c r="K203" s="19"/>
      <c r="L203" s="19"/>
      <c r="M203" s="19"/>
      <c r="N203" s="19"/>
      <c r="O203" s="19"/>
      <c r="P203" s="19"/>
      <c r="Q203" s="19"/>
      <c r="R203" s="19"/>
      <c r="S203" s="19"/>
      <c r="T203" s="19"/>
      <c r="U203" s="19"/>
      <c r="V203" s="19"/>
    </row>
    <row r="204" spans="1:22" ht="16.5">
      <c r="A204" s="19"/>
      <c r="B204" s="19"/>
      <c r="C204" s="27"/>
      <c r="D204" s="19"/>
      <c r="E204" s="19"/>
      <c r="F204" s="19"/>
      <c r="G204" s="19"/>
      <c r="H204" s="19"/>
      <c r="I204" s="19"/>
      <c r="J204" s="19"/>
      <c r="K204" s="19"/>
      <c r="L204" s="19"/>
      <c r="M204" s="19"/>
      <c r="N204" s="19"/>
      <c r="O204" s="19"/>
      <c r="P204" s="19"/>
      <c r="Q204" s="19"/>
      <c r="R204" s="19"/>
      <c r="S204" s="19"/>
      <c r="T204" s="19"/>
      <c r="U204" s="19"/>
      <c r="V204" s="19"/>
    </row>
    <row r="205" spans="1:22" ht="16.5">
      <c r="A205" s="19"/>
      <c r="B205" s="19"/>
      <c r="C205" s="27"/>
      <c r="D205" s="19"/>
      <c r="E205" s="19"/>
      <c r="F205" s="19"/>
      <c r="G205" s="19"/>
      <c r="H205" s="19"/>
      <c r="I205" s="19"/>
      <c r="J205" s="19"/>
      <c r="K205" s="19"/>
      <c r="L205" s="19"/>
      <c r="M205" s="19"/>
      <c r="N205" s="19"/>
      <c r="O205" s="19"/>
      <c r="P205" s="19"/>
      <c r="Q205" s="19"/>
      <c r="R205" s="19"/>
      <c r="S205" s="19"/>
      <c r="T205" s="19"/>
      <c r="U205" s="19"/>
      <c r="V205" s="19"/>
    </row>
    <row r="206" spans="1:22" ht="16.5">
      <c r="A206" s="19"/>
      <c r="B206" s="19"/>
      <c r="C206" s="27"/>
      <c r="D206" s="19"/>
      <c r="E206" s="19"/>
      <c r="F206" s="19"/>
      <c r="G206" s="19"/>
      <c r="H206" s="19"/>
      <c r="I206" s="19"/>
      <c r="J206" s="19"/>
      <c r="K206" s="19"/>
      <c r="L206" s="19"/>
      <c r="M206" s="19"/>
      <c r="N206" s="19"/>
      <c r="O206" s="19"/>
      <c r="P206" s="19"/>
      <c r="Q206" s="19"/>
      <c r="R206" s="19"/>
      <c r="S206" s="19"/>
      <c r="T206" s="19"/>
      <c r="U206" s="19"/>
      <c r="V206" s="19"/>
    </row>
    <row r="207" spans="1:22" ht="16.5">
      <c r="A207" s="19"/>
      <c r="B207" s="19"/>
      <c r="C207" s="27"/>
      <c r="D207" s="19"/>
      <c r="E207" s="19"/>
      <c r="F207" s="19"/>
      <c r="G207" s="19"/>
      <c r="H207" s="19"/>
      <c r="I207" s="19"/>
      <c r="J207" s="19"/>
      <c r="K207" s="19"/>
      <c r="L207" s="19"/>
      <c r="M207" s="19"/>
      <c r="N207" s="19"/>
      <c r="O207" s="19"/>
      <c r="P207" s="19"/>
      <c r="Q207" s="19"/>
      <c r="R207" s="19"/>
      <c r="S207" s="19"/>
      <c r="T207" s="19"/>
      <c r="U207" s="19"/>
      <c r="V207" s="19"/>
    </row>
    <row r="208" spans="1:22" ht="16.5">
      <c r="A208" s="19"/>
      <c r="B208" s="19"/>
      <c r="C208" s="27"/>
      <c r="D208" s="19"/>
      <c r="E208" s="19"/>
      <c r="F208" s="19"/>
      <c r="G208" s="19"/>
      <c r="H208" s="19"/>
      <c r="I208" s="19"/>
      <c r="J208" s="19"/>
      <c r="K208" s="19"/>
      <c r="L208" s="19"/>
      <c r="M208" s="19"/>
      <c r="N208" s="19"/>
      <c r="O208" s="19"/>
      <c r="P208" s="19"/>
      <c r="Q208" s="19"/>
      <c r="R208" s="19"/>
      <c r="S208" s="19"/>
      <c r="T208" s="19"/>
      <c r="U208" s="19"/>
      <c r="V208" s="19"/>
    </row>
    <row r="209" spans="1:22" ht="16.5">
      <c r="A209" s="19"/>
      <c r="B209" s="19"/>
      <c r="C209" s="27"/>
      <c r="D209" s="19"/>
      <c r="E209" s="19"/>
      <c r="F209" s="19"/>
      <c r="G209" s="19"/>
      <c r="H209" s="19"/>
      <c r="I209" s="19"/>
      <c r="J209" s="19"/>
      <c r="K209" s="19"/>
      <c r="L209" s="19"/>
      <c r="M209" s="19"/>
      <c r="N209" s="19"/>
      <c r="O209" s="19"/>
      <c r="P209" s="19"/>
      <c r="Q209" s="19"/>
      <c r="R209" s="19"/>
      <c r="S209" s="19"/>
      <c r="T209" s="19"/>
      <c r="U209" s="19"/>
      <c r="V209" s="19"/>
    </row>
    <row r="210" spans="1:22" ht="16.5">
      <c r="A210" s="19"/>
      <c r="B210" s="19"/>
      <c r="C210" s="27"/>
      <c r="D210" s="19"/>
      <c r="E210" s="19"/>
      <c r="F210" s="19"/>
      <c r="G210" s="19"/>
      <c r="H210" s="19"/>
      <c r="I210" s="19"/>
      <c r="J210" s="19"/>
      <c r="K210" s="19"/>
      <c r="L210" s="19"/>
      <c r="M210" s="19"/>
      <c r="N210" s="19"/>
      <c r="O210" s="19"/>
      <c r="P210" s="19"/>
      <c r="Q210" s="19"/>
      <c r="R210" s="19"/>
      <c r="S210" s="19"/>
      <c r="T210" s="19"/>
      <c r="U210" s="19"/>
      <c r="V210" s="19"/>
    </row>
    <row r="211" spans="1:22" ht="16.5">
      <c r="A211" s="19"/>
      <c r="B211" s="19"/>
      <c r="C211" s="27"/>
      <c r="D211" s="19"/>
      <c r="E211" s="19"/>
      <c r="F211" s="19"/>
      <c r="G211" s="19"/>
      <c r="H211" s="19"/>
      <c r="I211" s="19"/>
      <c r="J211" s="19"/>
      <c r="K211" s="19"/>
      <c r="L211" s="19"/>
      <c r="M211" s="19"/>
      <c r="N211" s="19"/>
      <c r="O211" s="19"/>
      <c r="P211" s="19"/>
      <c r="Q211" s="19"/>
      <c r="R211" s="19"/>
      <c r="S211" s="19"/>
      <c r="T211" s="19"/>
      <c r="U211" s="19"/>
      <c r="V211" s="19"/>
    </row>
    <row r="212" spans="1:22" ht="16.5">
      <c r="A212" s="19"/>
      <c r="B212" s="19"/>
      <c r="C212" s="27"/>
      <c r="D212" s="19"/>
      <c r="E212" s="19"/>
      <c r="F212" s="19"/>
      <c r="G212" s="19"/>
      <c r="H212" s="19"/>
      <c r="I212" s="19"/>
      <c r="J212" s="19"/>
      <c r="K212" s="19"/>
      <c r="L212" s="19"/>
      <c r="M212" s="19"/>
      <c r="N212" s="19"/>
      <c r="O212" s="19"/>
      <c r="P212" s="19"/>
      <c r="Q212" s="19"/>
      <c r="R212" s="19"/>
      <c r="S212" s="19"/>
      <c r="T212" s="19"/>
      <c r="U212" s="19"/>
      <c r="V212" s="19"/>
    </row>
    <row r="213" spans="1:22" ht="16.5">
      <c r="A213" s="19"/>
      <c r="B213" s="19"/>
      <c r="C213" s="27"/>
      <c r="D213" s="19"/>
      <c r="E213" s="19"/>
      <c r="F213" s="19"/>
      <c r="G213" s="19"/>
      <c r="H213" s="19"/>
      <c r="I213" s="19"/>
      <c r="J213" s="19"/>
      <c r="K213" s="19"/>
      <c r="L213" s="19"/>
      <c r="M213" s="19"/>
      <c r="N213" s="19"/>
      <c r="O213" s="19"/>
      <c r="P213" s="19"/>
      <c r="Q213" s="19"/>
      <c r="R213" s="19"/>
      <c r="S213" s="19"/>
      <c r="T213" s="19"/>
      <c r="U213" s="19"/>
      <c r="V213" s="19"/>
    </row>
    <row r="214" spans="1:22" ht="16.5">
      <c r="A214" s="19"/>
      <c r="B214" s="19"/>
      <c r="C214" s="27"/>
      <c r="D214" s="19"/>
      <c r="E214" s="19"/>
      <c r="F214" s="19"/>
      <c r="G214" s="19"/>
      <c r="H214" s="19"/>
      <c r="I214" s="19"/>
      <c r="J214" s="19"/>
      <c r="K214" s="19"/>
      <c r="L214" s="19"/>
      <c r="M214" s="19"/>
      <c r="N214" s="19"/>
      <c r="O214" s="19"/>
      <c r="P214" s="19"/>
      <c r="Q214" s="19"/>
      <c r="R214" s="19"/>
      <c r="S214" s="19"/>
      <c r="T214" s="19"/>
      <c r="U214" s="19"/>
      <c r="V214" s="19"/>
    </row>
    <row r="215" spans="1:22" ht="16.5">
      <c r="A215" s="19"/>
      <c r="B215" s="19"/>
      <c r="C215" s="27"/>
      <c r="D215" s="19"/>
      <c r="E215" s="19"/>
      <c r="F215" s="19"/>
      <c r="G215" s="19"/>
      <c r="H215" s="19"/>
      <c r="I215" s="19"/>
      <c r="J215" s="19"/>
      <c r="K215" s="19"/>
      <c r="L215" s="19"/>
      <c r="M215" s="19"/>
      <c r="N215" s="19"/>
      <c r="O215" s="19"/>
      <c r="P215" s="19"/>
      <c r="Q215" s="19"/>
      <c r="R215" s="19"/>
      <c r="S215" s="19"/>
      <c r="T215" s="19"/>
      <c r="U215" s="19"/>
      <c r="V215" s="19"/>
    </row>
    <row r="216" spans="1:22" ht="16.5">
      <c r="A216" s="19"/>
      <c r="B216" s="19"/>
      <c r="C216" s="27"/>
      <c r="D216" s="19"/>
      <c r="E216" s="19"/>
      <c r="F216" s="19"/>
      <c r="G216" s="19"/>
      <c r="H216" s="19"/>
      <c r="I216" s="19"/>
      <c r="J216" s="19"/>
      <c r="K216" s="19"/>
      <c r="L216" s="19"/>
      <c r="M216" s="19"/>
      <c r="N216" s="19"/>
      <c r="O216" s="19"/>
      <c r="P216" s="19"/>
      <c r="Q216" s="19"/>
      <c r="R216" s="19"/>
      <c r="S216" s="19"/>
      <c r="T216" s="19"/>
      <c r="U216" s="19"/>
      <c r="V216" s="19"/>
    </row>
    <row r="217" spans="1:22" ht="16.5">
      <c r="A217" s="19"/>
      <c r="B217" s="19"/>
      <c r="C217" s="27"/>
      <c r="D217" s="19"/>
      <c r="E217" s="19"/>
      <c r="F217" s="19"/>
      <c r="G217" s="19"/>
      <c r="H217" s="19"/>
      <c r="I217" s="19"/>
      <c r="J217" s="19"/>
      <c r="K217" s="19"/>
      <c r="L217" s="19"/>
      <c r="M217" s="19"/>
      <c r="N217" s="19"/>
      <c r="O217" s="19"/>
      <c r="P217" s="19"/>
      <c r="Q217" s="19"/>
      <c r="R217" s="19"/>
      <c r="S217" s="19"/>
      <c r="T217" s="19"/>
      <c r="U217" s="19"/>
      <c r="V217" s="19"/>
    </row>
    <row r="218" spans="1:22" ht="16.5">
      <c r="A218" s="19"/>
      <c r="B218" s="19"/>
      <c r="C218" s="27"/>
      <c r="D218" s="19"/>
      <c r="E218" s="19"/>
      <c r="F218" s="19"/>
      <c r="G218" s="19"/>
      <c r="H218" s="19"/>
      <c r="I218" s="19"/>
      <c r="J218" s="19"/>
      <c r="K218" s="19"/>
      <c r="L218" s="19"/>
      <c r="M218" s="19"/>
      <c r="N218" s="19"/>
      <c r="O218" s="19"/>
      <c r="P218" s="19"/>
      <c r="Q218" s="19"/>
      <c r="R218" s="19"/>
      <c r="S218" s="19"/>
      <c r="T218" s="19"/>
      <c r="U218" s="19"/>
      <c r="V218" s="19"/>
    </row>
    <row r="219" spans="1:22" ht="16.5">
      <c r="A219" s="19"/>
      <c r="B219" s="19"/>
      <c r="C219" s="27"/>
      <c r="D219" s="19"/>
      <c r="E219" s="19"/>
      <c r="F219" s="19"/>
      <c r="G219" s="19"/>
      <c r="H219" s="19"/>
      <c r="I219" s="19"/>
      <c r="J219" s="19"/>
      <c r="K219" s="19"/>
      <c r="L219" s="19"/>
      <c r="M219" s="19"/>
      <c r="N219" s="19"/>
      <c r="O219" s="19"/>
      <c r="P219" s="19"/>
      <c r="Q219" s="19"/>
      <c r="R219" s="19"/>
      <c r="S219" s="19"/>
      <c r="T219" s="19"/>
      <c r="U219" s="19"/>
      <c r="V219" s="19"/>
    </row>
    <row r="220" spans="1:22" ht="16.5">
      <c r="A220" s="19"/>
      <c r="B220" s="19"/>
      <c r="C220" s="27"/>
      <c r="D220" s="19"/>
      <c r="E220" s="19"/>
      <c r="F220" s="19"/>
      <c r="G220" s="19"/>
      <c r="H220" s="19"/>
      <c r="I220" s="19"/>
      <c r="J220" s="19"/>
      <c r="K220" s="19"/>
      <c r="L220" s="19"/>
      <c r="M220" s="19"/>
      <c r="N220" s="19"/>
      <c r="O220" s="19"/>
      <c r="P220" s="19"/>
      <c r="Q220" s="19"/>
      <c r="R220" s="19"/>
      <c r="S220" s="19"/>
      <c r="T220" s="19"/>
      <c r="U220" s="19"/>
      <c r="V220" s="19"/>
    </row>
    <row r="221" spans="1:22" ht="16.5">
      <c r="A221" s="19"/>
      <c r="B221" s="19"/>
      <c r="C221" s="27"/>
      <c r="D221" s="19"/>
      <c r="E221" s="19"/>
      <c r="F221" s="19"/>
      <c r="G221" s="19"/>
      <c r="H221" s="19"/>
      <c r="I221" s="19"/>
      <c r="J221" s="19"/>
      <c r="K221" s="19"/>
      <c r="L221" s="19"/>
      <c r="M221" s="19"/>
      <c r="N221" s="19"/>
      <c r="O221" s="19"/>
      <c r="P221" s="19"/>
      <c r="Q221" s="19"/>
      <c r="R221" s="19"/>
      <c r="S221" s="19"/>
      <c r="T221" s="19"/>
      <c r="U221" s="19"/>
      <c r="V221" s="19"/>
    </row>
    <row r="222" spans="1:22" ht="16.5">
      <c r="A222" s="19"/>
      <c r="B222" s="19"/>
      <c r="C222" s="27"/>
      <c r="D222" s="19"/>
      <c r="E222" s="19"/>
      <c r="F222" s="19"/>
      <c r="G222" s="19"/>
      <c r="H222" s="19"/>
      <c r="I222" s="19"/>
      <c r="J222" s="19"/>
      <c r="K222" s="19"/>
      <c r="L222" s="19"/>
      <c r="M222" s="19"/>
      <c r="N222" s="19"/>
      <c r="O222" s="19"/>
      <c r="P222" s="19"/>
      <c r="Q222" s="19"/>
      <c r="R222" s="19"/>
      <c r="S222" s="19"/>
      <c r="T222" s="19"/>
      <c r="U222" s="19"/>
      <c r="V222" s="19"/>
    </row>
    <row r="223" spans="1:22" ht="16.5">
      <c r="A223" s="19"/>
      <c r="B223" s="19"/>
      <c r="C223" s="27"/>
      <c r="D223" s="19"/>
      <c r="E223" s="19"/>
      <c r="F223" s="19"/>
      <c r="G223" s="19"/>
      <c r="H223" s="19"/>
      <c r="I223" s="19"/>
      <c r="J223" s="19"/>
      <c r="K223" s="19"/>
      <c r="L223" s="19"/>
      <c r="M223" s="19"/>
      <c r="N223" s="19"/>
      <c r="O223" s="19"/>
      <c r="P223" s="19"/>
      <c r="Q223" s="19"/>
      <c r="R223" s="19"/>
      <c r="S223" s="19"/>
      <c r="T223" s="19"/>
      <c r="U223" s="19"/>
      <c r="V223" s="19"/>
    </row>
    <row r="224" spans="1:22" ht="16.5">
      <c r="A224" s="19"/>
      <c r="B224" s="19"/>
      <c r="C224" s="27"/>
      <c r="D224" s="19"/>
      <c r="E224" s="19"/>
      <c r="F224" s="19"/>
      <c r="G224" s="19"/>
      <c r="H224" s="19"/>
      <c r="I224" s="19"/>
      <c r="J224" s="19"/>
      <c r="K224" s="19"/>
      <c r="L224" s="19"/>
      <c r="M224" s="19"/>
      <c r="N224" s="19"/>
      <c r="O224" s="19"/>
      <c r="P224" s="19"/>
      <c r="Q224" s="19"/>
      <c r="R224" s="19"/>
      <c r="S224" s="19"/>
      <c r="T224" s="19"/>
      <c r="U224" s="19"/>
      <c r="V224" s="19"/>
    </row>
    <row r="225" spans="1:22" ht="16.5">
      <c r="A225" s="19"/>
      <c r="B225" s="19"/>
      <c r="C225" s="27"/>
      <c r="D225" s="19"/>
      <c r="E225" s="19"/>
      <c r="F225" s="19"/>
      <c r="G225" s="19"/>
      <c r="H225" s="19"/>
      <c r="I225" s="19"/>
      <c r="J225" s="19"/>
      <c r="K225" s="19"/>
      <c r="L225" s="19"/>
      <c r="M225" s="19"/>
      <c r="N225" s="19"/>
      <c r="O225" s="19"/>
      <c r="P225" s="19"/>
      <c r="Q225" s="19"/>
      <c r="R225" s="19"/>
      <c r="S225" s="19"/>
      <c r="T225" s="19"/>
      <c r="U225" s="19"/>
      <c r="V225" s="19"/>
    </row>
    <row r="226" spans="1:22" ht="16.5">
      <c r="A226" s="19"/>
      <c r="B226" s="19"/>
      <c r="C226" s="27"/>
      <c r="D226" s="19"/>
      <c r="E226" s="19"/>
      <c r="F226" s="19"/>
      <c r="G226" s="19"/>
      <c r="H226" s="19"/>
      <c r="I226" s="19"/>
      <c r="J226" s="19"/>
      <c r="K226" s="19"/>
      <c r="L226" s="19"/>
      <c r="M226" s="19"/>
      <c r="N226" s="19"/>
      <c r="O226" s="19"/>
      <c r="P226" s="19"/>
      <c r="Q226" s="19"/>
      <c r="R226" s="19"/>
      <c r="S226" s="19"/>
      <c r="T226" s="19"/>
      <c r="U226" s="19"/>
      <c r="V226" s="19"/>
    </row>
    <row r="227" spans="1:22" ht="16.5">
      <c r="A227" s="19"/>
      <c r="B227" s="19"/>
      <c r="C227" s="27"/>
      <c r="D227" s="19"/>
      <c r="E227" s="19"/>
      <c r="F227" s="19"/>
      <c r="G227" s="19"/>
      <c r="H227" s="19"/>
      <c r="I227" s="19"/>
      <c r="J227" s="19"/>
      <c r="K227" s="19"/>
      <c r="L227" s="19"/>
      <c r="M227" s="19"/>
      <c r="N227" s="19"/>
      <c r="O227" s="19"/>
      <c r="P227" s="19"/>
      <c r="Q227" s="19"/>
      <c r="R227" s="19"/>
      <c r="S227" s="19"/>
      <c r="T227" s="19"/>
      <c r="U227" s="19"/>
      <c r="V227" s="19"/>
    </row>
    <row r="228" spans="1:22" ht="16.5">
      <c r="A228" s="19"/>
      <c r="B228" s="19"/>
      <c r="C228" s="27"/>
      <c r="D228" s="19"/>
      <c r="E228" s="19"/>
      <c r="F228" s="19"/>
      <c r="G228" s="19"/>
      <c r="H228" s="19"/>
      <c r="I228" s="19"/>
      <c r="J228" s="19"/>
      <c r="K228" s="19"/>
      <c r="L228" s="19"/>
      <c r="M228" s="19"/>
      <c r="N228" s="19"/>
      <c r="O228" s="19"/>
      <c r="P228" s="19"/>
      <c r="Q228" s="19"/>
      <c r="R228" s="19"/>
      <c r="S228" s="19"/>
      <c r="T228" s="19"/>
      <c r="U228" s="19"/>
      <c r="V228" s="19"/>
    </row>
    <row r="229" spans="1:22" ht="16.5">
      <c r="A229" s="19"/>
      <c r="B229" s="19"/>
      <c r="C229" s="27"/>
      <c r="D229" s="19"/>
      <c r="E229" s="19"/>
      <c r="F229" s="19"/>
      <c r="G229" s="19"/>
      <c r="H229" s="19"/>
      <c r="I229" s="19"/>
      <c r="J229" s="19"/>
      <c r="K229" s="19"/>
      <c r="L229" s="19"/>
      <c r="M229" s="19"/>
      <c r="N229" s="19"/>
      <c r="O229" s="19"/>
      <c r="P229" s="19"/>
      <c r="Q229" s="19"/>
      <c r="R229" s="19"/>
      <c r="S229" s="19"/>
      <c r="T229" s="19"/>
      <c r="U229" s="19"/>
      <c r="V229" s="19"/>
    </row>
    <row r="230" spans="1:22" ht="16.5">
      <c r="A230" s="19"/>
      <c r="B230" s="19"/>
      <c r="C230" s="27"/>
      <c r="D230" s="19"/>
      <c r="E230" s="19"/>
      <c r="F230" s="19"/>
      <c r="G230" s="19"/>
      <c r="H230" s="19"/>
      <c r="I230" s="19"/>
      <c r="J230" s="19"/>
      <c r="K230" s="19"/>
      <c r="L230" s="19"/>
      <c r="M230" s="19"/>
      <c r="N230" s="19"/>
      <c r="O230" s="19"/>
      <c r="P230" s="19"/>
      <c r="Q230" s="19"/>
      <c r="R230" s="19"/>
      <c r="S230" s="19"/>
      <c r="T230" s="19"/>
      <c r="U230" s="19"/>
      <c r="V230" s="19"/>
    </row>
    <row r="231" spans="1:22" ht="16.5">
      <c r="A231" s="19"/>
      <c r="B231" s="19"/>
      <c r="C231" s="27"/>
      <c r="D231" s="19"/>
      <c r="E231" s="19"/>
      <c r="F231" s="19"/>
      <c r="G231" s="19"/>
      <c r="H231" s="19"/>
      <c r="I231" s="19"/>
      <c r="J231" s="19"/>
      <c r="K231" s="19"/>
      <c r="L231" s="19"/>
      <c r="M231" s="19"/>
      <c r="N231" s="19"/>
      <c r="O231" s="19"/>
      <c r="P231" s="19"/>
      <c r="Q231" s="19"/>
      <c r="R231" s="19"/>
      <c r="S231" s="19"/>
      <c r="T231" s="19"/>
      <c r="U231" s="19"/>
      <c r="V231" s="19"/>
    </row>
    <row r="232" spans="1:22" ht="16.5">
      <c r="A232" s="19"/>
      <c r="B232" s="19"/>
      <c r="C232" s="27"/>
      <c r="D232" s="19"/>
      <c r="E232" s="19"/>
      <c r="F232" s="19"/>
      <c r="G232" s="19"/>
      <c r="H232" s="19"/>
      <c r="I232" s="19"/>
      <c r="J232" s="19"/>
      <c r="K232" s="19"/>
      <c r="L232" s="19"/>
      <c r="M232" s="19"/>
      <c r="N232" s="19"/>
      <c r="O232" s="19"/>
      <c r="P232" s="19"/>
      <c r="Q232" s="19"/>
      <c r="R232" s="19"/>
      <c r="S232" s="19"/>
      <c r="T232" s="19"/>
      <c r="U232" s="19"/>
      <c r="V232" s="19"/>
    </row>
    <row r="233" spans="1:22" ht="16.5">
      <c r="A233" s="19"/>
      <c r="B233" s="19"/>
      <c r="C233" s="27"/>
      <c r="D233" s="19"/>
      <c r="E233" s="19"/>
      <c r="F233" s="19"/>
      <c r="G233" s="19"/>
      <c r="H233" s="19"/>
      <c r="I233" s="19"/>
      <c r="J233" s="19"/>
      <c r="K233" s="19"/>
      <c r="L233" s="19"/>
      <c r="M233" s="19"/>
      <c r="N233" s="19"/>
      <c r="O233" s="19"/>
      <c r="P233" s="19"/>
      <c r="Q233" s="19"/>
      <c r="R233" s="19"/>
      <c r="S233" s="19"/>
      <c r="T233" s="19"/>
      <c r="U233" s="19"/>
      <c r="V233" s="19"/>
    </row>
    <row r="234" spans="1:22" ht="16.5">
      <c r="A234" s="19"/>
      <c r="B234" s="19"/>
      <c r="C234" s="27"/>
      <c r="D234" s="19"/>
      <c r="E234" s="19"/>
      <c r="F234" s="19"/>
      <c r="G234" s="19"/>
      <c r="H234" s="19"/>
      <c r="I234" s="19"/>
      <c r="J234" s="19"/>
      <c r="K234" s="19"/>
      <c r="L234" s="19"/>
      <c r="M234" s="19"/>
      <c r="N234" s="19"/>
      <c r="O234" s="19"/>
      <c r="P234" s="19"/>
      <c r="Q234" s="19"/>
      <c r="R234" s="19"/>
      <c r="S234" s="19"/>
      <c r="T234" s="19"/>
      <c r="U234" s="19"/>
      <c r="V234" s="19"/>
    </row>
    <row r="235" spans="1:22" ht="16.5">
      <c r="A235" s="19"/>
      <c r="B235" s="19"/>
      <c r="C235" s="27"/>
      <c r="D235" s="19"/>
      <c r="E235" s="19"/>
      <c r="F235" s="19"/>
      <c r="G235" s="19"/>
      <c r="H235" s="19"/>
      <c r="I235" s="19"/>
      <c r="J235" s="19"/>
      <c r="K235" s="19"/>
      <c r="L235" s="19"/>
      <c r="M235" s="19"/>
      <c r="N235" s="19"/>
      <c r="O235" s="19"/>
      <c r="P235" s="19"/>
      <c r="Q235" s="19"/>
      <c r="R235" s="19"/>
      <c r="S235" s="19"/>
      <c r="T235" s="19"/>
      <c r="U235" s="19"/>
      <c r="V235" s="19"/>
    </row>
    <row r="236" spans="1:22" ht="16.5">
      <c r="A236" s="19"/>
      <c r="B236" s="19"/>
      <c r="C236" s="27"/>
      <c r="D236" s="19"/>
      <c r="E236" s="19"/>
      <c r="F236" s="19"/>
      <c r="G236" s="19"/>
      <c r="H236" s="19"/>
      <c r="I236" s="19"/>
      <c r="J236" s="19"/>
      <c r="K236" s="19"/>
      <c r="L236" s="19"/>
      <c r="M236" s="19"/>
      <c r="N236" s="19"/>
      <c r="O236" s="19"/>
      <c r="P236" s="19"/>
      <c r="Q236" s="19"/>
      <c r="R236" s="19"/>
      <c r="S236" s="19"/>
      <c r="T236" s="19"/>
      <c r="U236" s="19"/>
      <c r="V236" s="19"/>
    </row>
    <row r="237" spans="1:22" ht="16.5">
      <c r="A237" s="19"/>
      <c r="B237" s="19"/>
      <c r="C237" s="27"/>
      <c r="D237" s="19"/>
      <c r="E237" s="19"/>
      <c r="F237" s="19"/>
      <c r="G237" s="19"/>
      <c r="H237" s="19"/>
      <c r="I237" s="19"/>
      <c r="J237" s="19"/>
      <c r="K237" s="19"/>
      <c r="L237" s="19"/>
      <c r="M237" s="19"/>
      <c r="N237" s="19"/>
      <c r="O237" s="19"/>
      <c r="P237" s="19"/>
      <c r="Q237" s="19"/>
      <c r="R237" s="19"/>
      <c r="S237" s="19"/>
      <c r="T237" s="19"/>
      <c r="U237" s="19"/>
      <c r="V237" s="19"/>
    </row>
    <row r="238" spans="1:22" ht="16.5">
      <c r="A238" s="19"/>
      <c r="B238" s="19"/>
      <c r="C238" s="27"/>
      <c r="D238" s="19"/>
      <c r="E238" s="19"/>
      <c r="F238" s="19"/>
      <c r="G238" s="19"/>
      <c r="H238" s="19"/>
      <c r="I238" s="19"/>
      <c r="J238" s="19"/>
      <c r="K238" s="19"/>
      <c r="L238" s="19"/>
      <c r="M238" s="19"/>
      <c r="N238" s="19"/>
      <c r="O238" s="19"/>
      <c r="P238" s="19"/>
      <c r="Q238" s="19"/>
      <c r="R238" s="19"/>
      <c r="S238" s="19"/>
      <c r="T238" s="19"/>
      <c r="U238" s="19"/>
      <c r="V238" s="19"/>
    </row>
    <row r="239" spans="1:22" ht="16.5">
      <c r="A239" s="19"/>
      <c r="B239" s="19"/>
      <c r="C239" s="27"/>
      <c r="D239" s="19"/>
      <c r="E239" s="19"/>
      <c r="F239" s="19"/>
      <c r="G239" s="19"/>
      <c r="H239" s="19"/>
      <c r="I239" s="19"/>
      <c r="J239" s="19"/>
      <c r="K239" s="19"/>
      <c r="L239" s="19"/>
      <c r="M239" s="19"/>
      <c r="N239" s="19"/>
      <c r="O239" s="19"/>
      <c r="P239" s="19"/>
      <c r="Q239" s="19"/>
      <c r="R239" s="19"/>
      <c r="S239" s="19"/>
      <c r="T239" s="19"/>
      <c r="U239" s="19"/>
      <c r="V239" s="19"/>
    </row>
    <row r="240" spans="1:22" ht="16.5">
      <c r="A240" s="19"/>
      <c r="B240" s="19"/>
      <c r="C240" s="27"/>
      <c r="D240" s="19"/>
      <c r="E240" s="19"/>
      <c r="F240" s="19"/>
      <c r="G240" s="19"/>
      <c r="H240" s="19"/>
      <c r="I240" s="19"/>
      <c r="J240" s="19"/>
      <c r="K240" s="19"/>
      <c r="L240" s="19"/>
      <c r="M240" s="19"/>
      <c r="N240" s="19"/>
      <c r="O240" s="19"/>
      <c r="P240" s="19"/>
      <c r="Q240" s="19"/>
      <c r="R240" s="19"/>
      <c r="S240" s="19"/>
      <c r="T240" s="19"/>
      <c r="U240" s="19"/>
      <c r="V240" s="19"/>
    </row>
    <row r="241" spans="1:22" ht="16.5">
      <c r="A241" s="19"/>
      <c r="B241" s="19"/>
      <c r="C241" s="27"/>
      <c r="D241" s="19"/>
      <c r="E241" s="19"/>
      <c r="F241" s="19"/>
      <c r="G241" s="19"/>
      <c r="H241" s="19"/>
      <c r="I241" s="19"/>
      <c r="J241" s="19"/>
      <c r="K241" s="19"/>
      <c r="L241" s="19"/>
      <c r="M241" s="19"/>
      <c r="N241" s="19"/>
      <c r="O241" s="19"/>
      <c r="P241" s="19"/>
      <c r="Q241" s="19"/>
      <c r="R241" s="19"/>
      <c r="S241" s="19"/>
      <c r="T241" s="19"/>
      <c r="U241" s="19"/>
      <c r="V241" s="19"/>
    </row>
    <row r="242" spans="1:22" ht="16.5">
      <c r="A242" s="19"/>
      <c r="B242" s="19"/>
      <c r="C242" s="27"/>
      <c r="D242" s="19"/>
      <c r="E242" s="19"/>
      <c r="F242" s="19"/>
      <c r="G242" s="19"/>
      <c r="H242" s="19"/>
      <c r="I242" s="19"/>
      <c r="J242" s="19"/>
      <c r="K242" s="19"/>
      <c r="L242" s="19"/>
      <c r="M242" s="19"/>
      <c r="N242" s="19"/>
      <c r="O242" s="19"/>
      <c r="P242" s="19"/>
      <c r="Q242" s="19"/>
      <c r="R242" s="19"/>
      <c r="S242" s="19"/>
      <c r="T242" s="19"/>
      <c r="U242" s="19"/>
      <c r="V242" s="19"/>
    </row>
    <row r="243" spans="1:22" ht="16.5">
      <c r="A243" s="19"/>
      <c r="B243" s="19"/>
      <c r="C243" s="27"/>
      <c r="D243" s="19"/>
      <c r="E243" s="19"/>
      <c r="F243" s="19"/>
      <c r="G243" s="19"/>
      <c r="H243" s="19"/>
      <c r="I243" s="19"/>
      <c r="J243" s="19"/>
      <c r="K243" s="19"/>
      <c r="L243" s="19"/>
      <c r="M243" s="19"/>
      <c r="N243" s="19"/>
      <c r="O243" s="19"/>
      <c r="P243" s="19"/>
      <c r="Q243" s="19"/>
      <c r="R243" s="19"/>
      <c r="S243" s="19"/>
      <c r="T243" s="19"/>
      <c r="U243" s="19"/>
      <c r="V243" s="19"/>
    </row>
    <row r="244" spans="1:22" ht="16.5">
      <c r="A244" s="19"/>
      <c r="B244" s="19"/>
      <c r="C244" s="27"/>
      <c r="D244" s="19"/>
      <c r="E244" s="19"/>
      <c r="F244" s="19"/>
      <c r="G244" s="19"/>
      <c r="H244" s="19"/>
      <c r="I244" s="19"/>
      <c r="J244" s="19"/>
      <c r="K244" s="19"/>
      <c r="L244" s="19"/>
      <c r="M244" s="19"/>
      <c r="N244" s="19"/>
      <c r="O244" s="19"/>
      <c r="P244" s="19"/>
      <c r="Q244" s="19"/>
      <c r="R244" s="19"/>
      <c r="S244" s="19"/>
      <c r="T244" s="19"/>
      <c r="U244" s="19"/>
      <c r="V244" s="19"/>
    </row>
    <row r="245" spans="1:22" ht="16.5">
      <c r="A245" s="19"/>
      <c r="B245" s="19"/>
      <c r="C245" s="27"/>
      <c r="D245" s="19"/>
      <c r="E245" s="19"/>
      <c r="F245" s="19"/>
      <c r="G245" s="19"/>
      <c r="H245" s="19"/>
      <c r="I245" s="19"/>
      <c r="J245" s="19"/>
      <c r="K245" s="19"/>
      <c r="L245" s="19"/>
      <c r="M245" s="19"/>
      <c r="N245" s="19"/>
      <c r="O245" s="19"/>
      <c r="P245" s="19"/>
      <c r="Q245" s="19"/>
      <c r="R245" s="19"/>
      <c r="S245" s="19"/>
      <c r="T245" s="19"/>
      <c r="U245" s="19"/>
      <c r="V245" s="19"/>
    </row>
    <row r="246" spans="1:22" ht="16.5">
      <c r="A246" s="19"/>
      <c r="B246" s="19"/>
      <c r="C246" s="27"/>
      <c r="D246" s="19"/>
      <c r="E246" s="19"/>
      <c r="F246" s="19"/>
      <c r="G246" s="19"/>
      <c r="H246" s="19"/>
      <c r="I246" s="19"/>
      <c r="J246" s="19"/>
      <c r="K246" s="19"/>
      <c r="L246" s="19"/>
      <c r="M246" s="19"/>
      <c r="N246" s="19"/>
      <c r="O246" s="19"/>
      <c r="P246" s="19"/>
      <c r="Q246" s="19"/>
      <c r="R246" s="19"/>
      <c r="S246" s="19"/>
      <c r="T246" s="19"/>
      <c r="U246" s="19"/>
      <c r="V246" s="19"/>
    </row>
    <row r="247" spans="1:22" ht="16.5">
      <c r="A247" s="19"/>
      <c r="B247" s="19"/>
      <c r="C247" s="27"/>
      <c r="D247" s="19"/>
      <c r="E247" s="19"/>
      <c r="F247" s="19"/>
      <c r="G247" s="19"/>
      <c r="H247" s="19"/>
      <c r="I247" s="19"/>
      <c r="J247" s="19"/>
      <c r="K247" s="19"/>
      <c r="L247" s="19"/>
      <c r="M247" s="19"/>
      <c r="N247" s="19"/>
      <c r="O247" s="19"/>
      <c r="P247" s="19"/>
      <c r="Q247" s="19"/>
      <c r="R247" s="19"/>
      <c r="S247" s="19"/>
      <c r="T247" s="19"/>
      <c r="U247" s="19"/>
      <c r="V247" s="19"/>
    </row>
    <row r="248" spans="1:22" ht="16.5">
      <c r="A248" s="19"/>
      <c r="B248" s="19"/>
      <c r="C248" s="27"/>
      <c r="D248" s="19"/>
      <c r="E248" s="19"/>
      <c r="F248" s="19"/>
      <c r="G248" s="19"/>
      <c r="H248" s="19"/>
      <c r="I248" s="19"/>
      <c r="J248" s="19"/>
      <c r="K248" s="19"/>
      <c r="L248" s="19"/>
      <c r="M248" s="19"/>
      <c r="N248" s="19"/>
      <c r="O248" s="19"/>
      <c r="P248" s="19"/>
      <c r="Q248" s="19"/>
      <c r="R248" s="19"/>
      <c r="S248" s="19"/>
      <c r="T248" s="19"/>
      <c r="U248" s="19"/>
      <c r="V248" s="19"/>
    </row>
    <row r="249" spans="1:22" ht="16.5">
      <c r="A249" s="19"/>
      <c r="B249" s="19"/>
      <c r="C249" s="27"/>
      <c r="D249" s="19"/>
      <c r="E249" s="19"/>
      <c r="F249" s="19"/>
      <c r="G249" s="19"/>
      <c r="H249" s="19"/>
      <c r="I249" s="19"/>
      <c r="J249" s="19"/>
      <c r="K249" s="19"/>
      <c r="L249" s="19"/>
      <c r="M249" s="19"/>
      <c r="N249" s="19"/>
      <c r="O249" s="19"/>
      <c r="P249" s="19"/>
      <c r="Q249" s="19"/>
      <c r="R249" s="19"/>
      <c r="S249" s="19"/>
      <c r="T249" s="19"/>
      <c r="U249" s="19"/>
      <c r="V249" s="19"/>
    </row>
    <row r="250" spans="1:22" ht="16.5">
      <c r="A250" s="19"/>
      <c r="B250" s="19"/>
      <c r="C250" s="27"/>
      <c r="D250" s="19"/>
      <c r="E250" s="19"/>
      <c r="F250" s="19"/>
      <c r="G250" s="19"/>
      <c r="H250" s="19"/>
      <c r="I250" s="19"/>
      <c r="J250" s="19"/>
      <c r="K250" s="19"/>
      <c r="L250" s="19"/>
      <c r="M250" s="19"/>
      <c r="N250" s="19"/>
      <c r="O250" s="19"/>
      <c r="P250" s="19"/>
      <c r="Q250" s="19"/>
      <c r="R250" s="19"/>
      <c r="S250" s="19"/>
      <c r="T250" s="19"/>
      <c r="U250" s="19"/>
      <c r="V250" s="19"/>
    </row>
    <row r="251" spans="1:22" ht="16.5">
      <c r="A251" s="19"/>
      <c r="B251" s="19"/>
      <c r="C251" s="27"/>
      <c r="D251" s="19"/>
      <c r="E251" s="19"/>
      <c r="F251" s="19"/>
      <c r="G251" s="19"/>
      <c r="H251" s="19"/>
      <c r="I251" s="19"/>
      <c r="J251" s="19"/>
      <c r="K251" s="19"/>
      <c r="L251" s="19"/>
      <c r="M251" s="19"/>
      <c r="N251" s="19"/>
      <c r="O251" s="19"/>
      <c r="P251" s="19"/>
      <c r="Q251" s="19"/>
      <c r="R251" s="19"/>
      <c r="S251" s="19"/>
      <c r="T251" s="19"/>
      <c r="U251" s="19"/>
      <c r="V251" s="19"/>
    </row>
    <row r="252" spans="1:22" ht="16.5">
      <c r="A252" s="19"/>
      <c r="B252" s="19"/>
      <c r="C252" s="27"/>
      <c r="D252" s="19"/>
      <c r="E252" s="19"/>
      <c r="F252" s="19"/>
      <c r="G252" s="19"/>
      <c r="H252" s="19"/>
      <c r="I252" s="19"/>
      <c r="J252" s="19"/>
      <c r="K252" s="19"/>
      <c r="L252" s="19"/>
      <c r="M252" s="19"/>
      <c r="N252" s="19"/>
      <c r="O252" s="19"/>
      <c r="P252" s="19"/>
      <c r="Q252" s="19"/>
      <c r="R252" s="19"/>
      <c r="S252" s="19"/>
      <c r="T252" s="19"/>
      <c r="U252" s="19"/>
      <c r="V252" s="19"/>
    </row>
    <row r="253" spans="1:22" ht="16.5">
      <c r="A253" s="19"/>
      <c r="B253" s="19"/>
      <c r="C253" s="27"/>
      <c r="D253" s="19"/>
      <c r="E253" s="19"/>
      <c r="F253" s="19"/>
      <c r="G253" s="19"/>
      <c r="H253" s="19"/>
      <c r="I253" s="19"/>
      <c r="J253" s="19"/>
      <c r="K253" s="19"/>
      <c r="L253" s="19"/>
      <c r="M253" s="19"/>
      <c r="N253" s="19"/>
      <c r="O253" s="19"/>
      <c r="P253" s="19"/>
      <c r="Q253" s="19"/>
      <c r="R253" s="19"/>
      <c r="S253" s="19"/>
      <c r="T253" s="19"/>
      <c r="U253" s="19"/>
      <c r="V253" s="19"/>
    </row>
    <row r="254" spans="1:22" ht="16.5">
      <c r="A254" s="19"/>
      <c r="B254" s="19"/>
      <c r="C254" s="27"/>
      <c r="D254" s="19"/>
      <c r="E254" s="19"/>
      <c r="F254" s="19"/>
      <c r="G254" s="19"/>
      <c r="H254" s="19"/>
      <c r="I254" s="19"/>
      <c r="J254" s="19"/>
      <c r="K254" s="19"/>
      <c r="L254" s="19"/>
      <c r="M254" s="19"/>
      <c r="N254" s="19"/>
      <c r="O254" s="19"/>
      <c r="P254" s="19"/>
      <c r="Q254" s="19"/>
      <c r="R254" s="19"/>
      <c r="S254" s="19"/>
      <c r="T254" s="19"/>
      <c r="U254" s="19"/>
      <c r="V254" s="19"/>
    </row>
    <row r="255" spans="1:22" ht="16.5">
      <c r="A255" s="19"/>
      <c r="B255" s="19"/>
      <c r="C255" s="27"/>
      <c r="D255" s="19"/>
      <c r="E255" s="19"/>
      <c r="F255" s="19"/>
      <c r="G255" s="19"/>
      <c r="H255" s="19"/>
      <c r="I255" s="19"/>
      <c r="J255" s="19"/>
      <c r="K255" s="19"/>
      <c r="L255" s="19"/>
      <c r="M255" s="19"/>
      <c r="N255" s="19"/>
      <c r="O255" s="19"/>
      <c r="P255" s="19"/>
      <c r="Q255" s="19"/>
      <c r="R255" s="19"/>
      <c r="S255" s="19"/>
      <c r="T255" s="19"/>
      <c r="U255" s="19"/>
      <c r="V255" s="19"/>
    </row>
    <row r="256" spans="1:22" ht="16.5">
      <c r="A256" s="19"/>
      <c r="B256" s="19"/>
      <c r="C256" s="27"/>
      <c r="D256" s="19"/>
      <c r="E256" s="19"/>
      <c r="F256" s="19"/>
      <c r="G256" s="19"/>
      <c r="H256" s="19"/>
      <c r="I256" s="19"/>
      <c r="J256" s="19"/>
      <c r="K256" s="19"/>
      <c r="L256" s="19"/>
      <c r="M256" s="19"/>
      <c r="N256" s="19"/>
      <c r="O256" s="19"/>
      <c r="P256" s="19"/>
      <c r="Q256" s="19"/>
      <c r="R256" s="19"/>
      <c r="S256" s="19"/>
      <c r="T256" s="19"/>
      <c r="U256" s="19"/>
      <c r="V256" s="19"/>
    </row>
    <row r="257" spans="1:22" ht="16.5">
      <c r="A257" s="19"/>
      <c r="B257" s="19"/>
      <c r="C257" s="27"/>
      <c r="D257" s="19"/>
      <c r="E257" s="19"/>
      <c r="F257" s="19"/>
      <c r="G257" s="19"/>
      <c r="H257" s="19"/>
      <c r="I257" s="19"/>
      <c r="J257" s="19"/>
      <c r="K257" s="19"/>
      <c r="L257" s="19"/>
      <c r="M257" s="19"/>
      <c r="N257" s="19"/>
      <c r="O257" s="19"/>
      <c r="P257" s="19"/>
      <c r="Q257" s="19"/>
      <c r="R257" s="19"/>
      <c r="S257" s="19"/>
      <c r="T257" s="19"/>
      <c r="U257" s="19"/>
      <c r="V257" s="19"/>
    </row>
    <row r="258" spans="1:22" ht="16.5">
      <c r="A258" s="19"/>
      <c r="B258" s="19"/>
      <c r="C258" s="27"/>
      <c r="D258" s="19"/>
      <c r="E258" s="19"/>
      <c r="F258" s="19"/>
      <c r="G258" s="19"/>
      <c r="H258" s="19"/>
      <c r="I258" s="19"/>
      <c r="J258" s="19"/>
      <c r="K258" s="19"/>
      <c r="L258" s="19"/>
      <c r="M258" s="19"/>
      <c r="N258" s="19"/>
      <c r="O258" s="19"/>
      <c r="P258" s="19"/>
      <c r="Q258" s="19"/>
      <c r="R258" s="19"/>
      <c r="S258" s="19"/>
      <c r="T258" s="19"/>
      <c r="U258" s="19"/>
      <c r="V258" s="19"/>
    </row>
    <row r="259" spans="1:22" ht="16.5">
      <c r="A259" s="19"/>
      <c r="B259" s="19"/>
      <c r="C259" s="27"/>
      <c r="D259" s="19"/>
      <c r="E259" s="19"/>
      <c r="F259" s="19"/>
      <c r="G259" s="19"/>
      <c r="H259" s="19"/>
      <c r="I259" s="19"/>
      <c r="J259" s="19"/>
      <c r="K259" s="19"/>
      <c r="L259" s="19"/>
      <c r="M259" s="19"/>
      <c r="N259" s="19"/>
      <c r="O259" s="19"/>
      <c r="P259" s="19"/>
      <c r="Q259" s="19"/>
      <c r="R259" s="19"/>
      <c r="S259" s="19"/>
      <c r="T259" s="19"/>
      <c r="U259" s="19"/>
      <c r="V259" s="19"/>
    </row>
    <row r="260" spans="1:22" ht="16.5">
      <c r="A260" s="19"/>
      <c r="B260" s="19"/>
      <c r="C260" s="27"/>
      <c r="D260" s="19"/>
      <c r="E260" s="19"/>
      <c r="F260" s="19"/>
      <c r="G260" s="19"/>
      <c r="H260" s="19"/>
      <c r="I260" s="19"/>
      <c r="J260" s="19"/>
      <c r="K260" s="19"/>
      <c r="L260" s="19"/>
      <c r="M260" s="19"/>
      <c r="N260" s="19"/>
      <c r="O260" s="19"/>
      <c r="P260" s="19"/>
      <c r="Q260" s="19"/>
      <c r="R260" s="19"/>
      <c r="S260" s="19"/>
      <c r="T260" s="19"/>
      <c r="U260" s="19"/>
      <c r="V260" s="19"/>
    </row>
    <row r="261" spans="1:22" ht="16.5">
      <c r="A261" s="19"/>
      <c r="B261" s="19"/>
      <c r="C261" s="27"/>
      <c r="D261" s="19"/>
      <c r="E261" s="19"/>
      <c r="F261" s="19"/>
      <c r="G261" s="19"/>
      <c r="H261" s="19"/>
      <c r="I261" s="19"/>
      <c r="J261" s="19"/>
      <c r="K261" s="19"/>
      <c r="L261" s="19"/>
      <c r="M261" s="19"/>
      <c r="N261" s="19"/>
      <c r="O261" s="19"/>
      <c r="P261" s="19"/>
      <c r="Q261" s="19"/>
      <c r="R261" s="19"/>
      <c r="S261" s="19"/>
      <c r="T261" s="19"/>
      <c r="U261" s="19"/>
      <c r="V261" s="19"/>
    </row>
    <row r="262" spans="1:22" ht="16.5">
      <c r="A262" s="19"/>
      <c r="B262" s="19"/>
      <c r="C262" s="27"/>
      <c r="D262" s="19"/>
      <c r="E262" s="19"/>
      <c r="F262" s="19"/>
      <c r="G262" s="19"/>
      <c r="H262" s="19"/>
      <c r="I262" s="19"/>
      <c r="J262" s="19"/>
      <c r="K262" s="19"/>
      <c r="L262" s="19"/>
      <c r="M262" s="19"/>
      <c r="N262" s="19"/>
      <c r="O262" s="19"/>
      <c r="P262" s="19"/>
      <c r="Q262" s="19"/>
      <c r="R262" s="19"/>
      <c r="S262" s="19"/>
      <c r="T262" s="19"/>
      <c r="U262" s="19"/>
      <c r="V262" s="19"/>
    </row>
    <row r="263" spans="1:22" ht="16.5">
      <c r="A263" s="19"/>
      <c r="B263" s="19"/>
      <c r="C263" s="27"/>
      <c r="D263" s="19"/>
      <c r="E263" s="19"/>
      <c r="F263" s="19"/>
      <c r="G263" s="19"/>
      <c r="H263" s="19"/>
      <c r="I263" s="19"/>
      <c r="J263" s="19"/>
      <c r="K263" s="19"/>
      <c r="L263" s="19"/>
      <c r="M263" s="19"/>
      <c r="N263" s="19"/>
      <c r="O263" s="19"/>
      <c r="P263" s="19"/>
      <c r="Q263" s="19"/>
      <c r="R263" s="19"/>
      <c r="S263" s="19"/>
      <c r="T263" s="19"/>
      <c r="U263" s="19"/>
      <c r="V263" s="19"/>
    </row>
    <row r="264" spans="1:22" ht="16.5">
      <c r="A264" s="19"/>
      <c r="B264" s="19"/>
      <c r="C264" s="27"/>
      <c r="D264" s="19"/>
      <c r="E264" s="19"/>
      <c r="F264" s="19"/>
      <c r="G264" s="19"/>
      <c r="H264" s="19"/>
      <c r="I264" s="19"/>
      <c r="J264" s="19"/>
      <c r="K264" s="19"/>
      <c r="L264" s="19"/>
      <c r="M264" s="19"/>
      <c r="N264" s="19"/>
      <c r="O264" s="19"/>
      <c r="P264" s="19"/>
      <c r="Q264" s="19"/>
      <c r="R264" s="19"/>
      <c r="S264" s="19"/>
      <c r="T264" s="19"/>
      <c r="U264" s="19"/>
      <c r="V264" s="19"/>
    </row>
    <row r="265" spans="1:22" ht="16.5">
      <c r="A265" s="19"/>
      <c r="B265" s="19"/>
      <c r="C265" s="27"/>
      <c r="D265" s="19"/>
      <c r="E265" s="19"/>
      <c r="F265" s="19"/>
      <c r="G265" s="19"/>
      <c r="H265" s="19"/>
      <c r="I265" s="19"/>
      <c r="J265" s="19"/>
      <c r="K265" s="19"/>
      <c r="L265" s="19"/>
      <c r="M265" s="19"/>
      <c r="N265" s="19"/>
      <c r="O265" s="19"/>
      <c r="P265" s="19"/>
      <c r="Q265" s="19"/>
      <c r="R265" s="19"/>
      <c r="S265" s="19"/>
      <c r="T265" s="19"/>
      <c r="U265" s="19"/>
      <c r="V265" s="19"/>
    </row>
    <row r="266" spans="1:22" ht="16.5">
      <c r="A266" s="19"/>
      <c r="B266" s="19"/>
      <c r="C266" s="27"/>
      <c r="D266" s="19"/>
      <c r="E266" s="19"/>
      <c r="F266" s="19"/>
      <c r="G266" s="19"/>
      <c r="H266" s="19"/>
      <c r="I266" s="19"/>
      <c r="J266" s="19"/>
      <c r="K266" s="19"/>
      <c r="L266" s="19"/>
      <c r="M266" s="19"/>
      <c r="N266" s="19"/>
      <c r="O266" s="19"/>
      <c r="P266" s="19"/>
      <c r="Q266" s="19"/>
      <c r="R266" s="19"/>
      <c r="S266" s="19"/>
      <c r="T266" s="19"/>
      <c r="U266" s="19"/>
      <c r="V266" s="19"/>
    </row>
    <row r="267" spans="1:22" ht="16.5">
      <c r="A267" s="19"/>
      <c r="B267" s="19"/>
      <c r="C267" s="27"/>
      <c r="D267" s="19"/>
      <c r="E267" s="19"/>
      <c r="F267" s="19"/>
      <c r="G267" s="19"/>
      <c r="H267" s="19"/>
      <c r="I267" s="19"/>
      <c r="J267" s="19"/>
      <c r="K267" s="19"/>
      <c r="L267" s="19"/>
      <c r="M267" s="19"/>
      <c r="N267" s="19"/>
      <c r="O267" s="19"/>
      <c r="P267" s="19"/>
      <c r="Q267" s="19"/>
      <c r="R267" s="19"/>
      <c r="S267" s="19"/>
      <c r="T267" s="19"/>
      <c r="U267" s="19"/>
      <c r="V267" s="19"/>
    </row>
    <row r="268" spans="1:22" ht="16.5">
      <c r="A268" s="19"/>
      <c r="B268" s="19"/>
      <c r="C268" s="27"/>
      <c r="D268" s="19"/>
      <c r="E268" s="19"/>
      <c r="F268" s="19"/>
      <c r="G268" s="19"/>
      <c r="H268" s="19"/>
      <c r="I268" s="19"/>
      <c r="J268" s="19"/>
      <c r="K268" s="19"/>
      <c r="L268" s="19"/>
      <c r="M268" s="19"/>
      <c r="N268" s="19"/>
      <c r="O268" s="19"/>
      <c r="P268" s="19"/>
      <c r="Q268" s="19"/>
      <c r="R268" s="19"/>
      <c r="S268" s="19"/>
      <c r="T268" s="19"/>
      <c r="U268" s="19"/>
      <c r="V268" s="19"/>
    </row>
    <row r="269" spans="1:22" ht="16.5">
      <c r="A269" s="19"/>
      <c r="B269" s="19"/>
      <c r="C269" s="27"/>
      <c r="D269" s="19"/>
      <c r="E269" s="19"/>
      <c r="F269" s="19"/>
      <c r="G269" s="19"/>
      <c r="H269" s="19"/>
      <c r="I269" s="19"/>
      <c r="J269" s="19"/>
      <c r="K269" s="19"/>
      <c r="L269" s="19"/>
      <c r="M269" s="19"/>
      <c r="N269" s="19"/>
      <c r="O269" s="19"/>
      <c r="P269" s="19"/>
      <c r="Q269" s="19"/>
      <c r="R269" s="19"/>
      <c r="S269" s="19"/>
      <c r="T269" s="19"/>
      <c r="U269" s="19"/>
      <c r="V269" s="19"/>
    </row>
    <row r="270" spans="1:22" ht="16.5">
      <c r="A270" s="19"/>
      <c r="B270" s="19"/>
      <c r="C270" s="27"/>
      <c r="D270" s="19"/>
      <c r="E270" s="19"/>
      <c r="F270" s="19"/>
      <c r="G270" s="19"/>
      <c r="H270" s="19"/>
      <c r="I270" s="19"/>
      <c r="J270" s="19"/>
      <c r="K270" s="19"/>
      <c r="L270" s="19"/>
      <c r="M270" s="19"/>
      <c r="N270" s="19"/>
      <c r="O270" s="19"/>
      <c r="P270" s="19"/>
      <c r="Q270" s="19"/>
      <c r="R270" s="19"/>
      <c r="S270" s="19"/>
      <c r="T270" s="19"/>
      <c r="U270" s="19"/>
      <c r="V270" s="19"/>
    </row>
    <row r="271" spans="1:22" ht="16.5">
      <c r="A271" s="19"/>
      <c r="B271" s="19"/>
      <c r="C271" s="27"/>
      <c r="D271" s="19"/>
      <c r="E271" s="19"/>
      <c r="F271" s="19"/>
      <c r="G271" s="19"/>
      <c r="H271" s="19"/>
      <c r="I271" s="19"/>
      <c r="J271" s="19"/>
      <c r="K271" s="19"/>
      <c r="L271" s="19"/>
      <c r="M271" s="19"/>
      <c r="N271" s="19"/>
      <c r="O271" s="19"/>
      <c r="P271" s="19"/>
      <c r="Q271" s="19"/>
      <c r="R271" s="19"/>
      <c r="S271" s="19"/>
      <c r="T271" s="19"/>
      <c r="U271" s="19"/>
      <c r="V271" s="19"/>
    </row>
    <row r="272" spans="1:22" ht="16.5">
      <c r="A272" s="19"/>
      <c r="B272" s="19"/>
      <c r="C272" s="27"/>
      <c r="D272" s="19"/>
      <c r="E272" s="19"/>
      <c r="F272" s="19"/>
      <c r="G272" s="19"/>
      <c r="H272" s="19"/>
      <c r="I272" s="19"/>
      <c r="J272" s="19"/>
      <c r="K272" s="19"/>
      <c r="L272" s="19"/>
      <c r="M272" s="19"/>
      <c r="N272" s="19"/>
      <c r="O272" s="19"/>
      <c r="P272" s="19"/>
      <c r="Q272" s="19"/>
      <c r="R272" s="19"/>
      <c r="S272" s="19"/>
      <c r="T272" s="19"/>
      <c r="U272" s="19"/>
      <c r="V272" s="19"/>
    </row>
    <row r="273" spans="1:22" ht="16.5">
      <c r="A273" s="19"/>
      <c r="B273" s="19"/>
      <c r="C273" s="27"/>
      <c r="D273" s="19"/>
      <c r="E273" s="19"/>
      <c r="F273" s="19"/>
      <c r="G273" s="19"/>
      <c r="H273" s="19"/>
      <c r="I273" s="19"/>
      <c r="J273" s="19"/>
      <c r="K273" s="19"/>
      <c r="L273" s="19"/>
      <c r="M273" s="19"/>
      <c r="N273" s="19"/>
      <c r="O273" s="19"/>
      <c r="P273" s="19"/>
      <c r="Q273" s="19"/>
      <c r="R273" s="19"/>
      <c r="S273" s="19"/>
      <c r="T273" s="19"/>
      <c r="U273" s="19"/>
      <c r="V273" s="19"/>
    </row>
    <row r="274" spans="1:22" ht="16.5">
      <c r="A274" s="19"/>
      <c r="B274" s="19"/>
      <c r="C274" s="27"/>
      <c r="D274" s="19"/>
      <c r="E274" s="19"/>
      <c r="F274" s="19"/>
      <c r="G274" s="19"/>
      <c r="H274" s="19"/>
      <c r="I274" s="19"/>
      <c r="J274" s="19"/>
      <c r="K274" s="19"/>
      <c r="L274" s="19"/>
      <c r="M274" s="19"/>
      <c r="N274" s="19"/>
      <c r="O274" s="19"/>
      <c r="P274" s="19"/>
      <c r="Q274" s="19"/>
      <c r="R274" s="19"/>
      <c r="S274" s="19"/>
      <c r="T274" s="19"/>
      <c r="U274" s="19"/>
      <c r="V274" s="19"/>
    </row>
    <row r="275" spans="1:22" ht="16.5">
      <c r="A275" s="19"/>
      <c r="B275" s="19"/>
      <c r="C275" s="27"/>
      <c r="D275" s="19"/>
      <c r="E275" s="19"/>
      <c r="F275" s="19"/>
      <c r="G275" s="19"/>
      <c r="H275" s="19"/>
      <c r="I275" s="19"/>
      <c r="J275" s="19"/>
      <c r="K275" s="19"/>
      <c r="L275" s="19"/>
      <c r="M275" s="19"/>
      <c r="N275" s="19"/>
      <c r="O275" s="19"/>
      <c r="P275" s="19"/>
      <c r="Q275" s="19"/>
      <c r="R275" s="19"/>
      <c r="S275" s="19"/>
      <c r="T275" s="19"/>
      <c r="U275" s="19"/>
      <c r="V275" s="19"/>
    </row>
    <row r="276" spans="1:22" ht="16.5">
      <c r="A276" s="19"/>
      <c r="B276" s="19"/>
      <c r="C276" s="27"/>
      <c r="D276" s="19"/>
      <c r="E276" s="19"/>
      <c r="F276" s="19"/>
      <c r="G276" s="19"/>
      <c r="H276" s="19"/>
      <c r="I276" s="19"/>
      <c r="J276" s="19"/>
      <c r="K276" s="19"/>
      <c r="L276" s="19"/>
      <c r="M276" s="19"/>
      <c r="N276" s="19"/>
      <c r="O276" s="19"/>
      <c r="P276" s="19"/>
      <c r="Q276" s="19"/>
      <c r="R276" s="19"/>
      <c r="S276" s="19"/>
      <c r="T276" s="19"/>
      <c r="U276" s="19"/>
      <c r="V276" s="19"/>
    </row>
    <row r="277" spans="1:22" ht="16.5">
      <c r="A277" s="19"/>
      <c r="B277" s="19"/>
      <c r="C277" s="27"/>
      <c r="D277" s="19"/>
      <c r="E277" s="19"/>
      <c r="F277" s="19"/>
      <c r="G277" s="19"/>
      <c r="H277" s="19"/>
      <c r="I277" s="19"/>
      <c r="J277" s="19"/>
      <c r="K277" s="19"/>
      <c r="L277" s="19"/>
      <c r="M277" s="19"/>
      <c r="N277" s="19"/>
      <c r="O277" s="19"/>
      <c r="P277" s="19"/>
      <c r="Q277" s="19"/>
      <c r="R277" s="19"/>
      <c r="S277" s="19"/>
      <c r="T277" s="19"/>
      <c r="U277" s="19"/>
      <c r="V277" s="19"/>
    </row>
    <row r="278" spans="1:22" ht="16.5">
      <c r="A278" s="19"/>
      <c r="B278" s="19"/>
      <c r="C278" s="27"/>
      <c r="D278" s="19"/>
      <c r="E278" s="19"/>
      <c r="F278" s="19"/>
      <c r="G278" s="19"/>
      <c r="H278" s="19"/>
      <c r="I278" s="19"/>
      <c r="J278" s="19"/>
      <c r="K278" s="19"/>
      <c r="L278" s="19"/>
      <c r="M278" s="19"/>
      <c r="N278" s="19"/>
      <c r="O278" s="19"/>
      <c r="P278" s="19"/>
      <c r="Q278" s="19"/>
      <c r="R278" s="19"/>
      <c r="S278" s="19"/>
      <c r="T278" s="19"/>
      <c r="U278" s="19"/>
      <c r="V278" s="19"/>
    </row>
    <row r="279" spans="1:22" ht="16.5">
      <c r="A279" s="19"/>
      <c r="B279" s="19"/>
      <c r="C279" s="27"/>
      <c r="D279" s="19"/>
      <c r="E279" s="19"/>
      <c r="F279" s="19"/>
      <c r="G279" s="19"/>
      <c r="H279" s="19"/>
      <c r="I279" s="19"/>
      <c r="J279" s="19"/>
      <c r="K279" s="19"/>
      <c r="L279" s="19"/>
      <c r="M279" s="19"/>
      <c r="N279" s="19"/>
      <c r="O279" s="19"/>
      <c r="P279" s="19"/>
      <c r="Q279" s="19"/>
      <c r="R279" s="19"/>
      <c r="S279" s="19"/>
      <c r="T279" s="19"/>
      <c r="U279" s="19"/>
      <c r="V279" s="19"/>
    </row>
    <row r="280" spans="1:22" ht="16.5">
      <c r="A280" s="19"/>
      <c r="B280" s="19"/>
      <c r="C280" s="27"/>
      <c r="D280" s="19"/>
      <c r="E280" s="19"/>
      <c r="F280" s="19"/>
      <c r="G280" s="19"/>
      <c r="H280" s="19"/>
      <c r="I280" s="19"/>
      <c r="J280" s="19"/>
      <c r="K280" s="19"/>
      <c r="L280" s="19"/>
      <c r="M280" s="19"/>
      <c r="N280" s="19"/>
      <c r="O280" s="19"/>
      <c r="P280" s="19"/>
      <c r="Q280" s="19"/>
      <c r="R280" s="19"/>
      <c r="S280" s="19"/>
      <c r="T280" s="19"/>
      <c r="U280" s="19"/>
      <c r="V280" s="19"/>
    </row>
    <row r="281" spans="1:22" ht="16.5">
      <c r="A281" s="19"/>
      <c r="B281" s="19"/>
      <c r="C281" s="27"/>
      <c r="D281" s="19"/>
      <c r="E281" s="19"/>
      <c r="F281" s="19"/>
      <c r="G281" s="19"/>
      <c r="H281" s="19"/>
      <c r="I281" s="19"/>
      <c r="J281" s="19"/>
      <c r="K281" s="19"/>
      <c r="L281" s="19"/>
      <c r="M281" s="19"/>
      <c r="N281" s="19"/>
      <c r="O281" s="19"/>
      <c r="P281" s="19"/>
      <c r="Q281" s="19"/>
      <c r="R281" s="19"/>
      <c r="S281" s="19"/>
      <c r="T281" s="19"/>
      <c r="U281" s="19"/>
      <c r="V281" s="19"/>
    </row>
    <row r="282" spans="1:22" ht="16.5">
      <c r="A282" s="19"/>
      <c r="B282" s="19"/>
      <c r="C282" s="27"/>
      <c r="D282" s="19"/>
      <c r="E282" s="19"/>
      <c r="F282" s="19"/>
      <c r="G282" s="19"/>
      <c r="H282" s="19"/>
      <c r="I282" s="19"/>
      <c r="J282" s="19"/>
      <c r="K282" s="19"/>
      <c r="L282" s="19"/>
      <c r="M282" s="19"/>
      <c r="N282" s="19"/>
      <c r="O282" s="19"/>
      <c r="P282" s="19"/>
      <c r="Q282" s="19"/>
      <c r="R282" s="19"/>
      <c r="S282" s="19"/>
      <c r="T282" s="19"/>
      <c r="U282" s="19"/>
      <c r="V282" s="19"/>
    </row>
    <row r="283" spans="1:22" ht="16.5">
      <c r="A283" s="19"/>
      <c r="B283" s="19"/>
      <c r="C283" s="27"/>
      <c r="D283" s="19"/>
      <c r="E283" s="19"/>
      <c r="F283" s="19"/>
      <c r="G283" s="19"/>
      <c r="H283" s="19"/>
      <c r="I283" s="19"/>
      <c r="J283" s="19"/>
      <c r="K283" s="19"/>
      <c r="L283" s="19"/>
      <c r="M283" s="19"/>
      <c r="N283" s="19"/>
      <c r="O283" s="19"/>
      <c r="P283" s="19"/>
      <c r="Q283" s="19"/>
      <c r="R283" s="19"/>
      <c r="S283" s="19"/>
      <c r="T283" s="19"/>
      <c r="U283" s="19"/>
      <c r="V283" s="19"/>
    </row>
    <row r="284" spans="1:22" ht="16.5">
      <c r="A284" s="19"/>
      <c r="B284" s="19"/>
      <c r="C284" s="27"/>
      <c r="D284" s="19"/>
      <c r="E284" s="19"/>
      <c r="F284" s="19"/>
      <c r="G284" s="19"/>
      <c r="H284" s="19"/>
      <c r="I284" s="19"/>
      <c r="J284" s="19"/>
      <c r="K284" s="19"/>
      <c r="L284" s="19"/>
      <c r="M284" s="19"/>
      <c r="N284" s="19"/>
      <c r="O284" s="19"/>
      <c r="P284" s="19"/>
      <c r="Q284" s="19"/>
      <c r="R284" s="19"/>
      <c r="S284" s="19"/>
      <c r="T284" s="19"/>
      <c r="U284" s="19"/>
      <c r="V284" s="19"/>
    </row>
    <row r="285" spans="1:22" ht="16.5">
      <c r="A285" s="19"/>
      <c r="B285" s="19"/>
      <c r="C285" s="27"/>
      <c r="D285" s="19"/>
      <c r="E285" s="19"/>
      <c r="F285" s="19"/>
      <c r="G285" s="19"/>
      <c r="H285" s="19"/>
      <c r="I285" s="19"/>
      <c r="J285" s="19"/>
      <c r="K285" s="19"/>
      <c r="L285" s="19"/>
      <c r="M285" s="19"/>
      <c r="N285" s="19"/>
      <c r="O285" s="19"/>
      <c r="P285" s="19"/>
      <c r="Q285" s="19"/>
      <c r="R285" s="19"/>
      <c r="S285" s="19"/>
      <c r="T285" s="19"/>
      <c r="U285" s="19"/>
      <c r="V285" s="19"/>
    </row>
    <row r="286" spans="1:22" ht="16.5">
      <c r="A286" s="19"/>
      <c r="B286" s="19"/>
      <c r="C286" s="27"/>
      <c r="D286" s="19"/>
      <c r="E286" s="19"/>
      <c r="F286" s="19"/>
      <c r="G286" s="19"/>
      <c r="H286" s="19"/>
      <c r="I286" s="19"/>
      <c r="J286" s="19"/>
      <c r="K286" s="19"/>
      <c r="L286" s="19"/>
      <c r="M286" s="19"/>
      <c r="N286" s="19"/>
      <c r="O286" s="19"/>
      <c r="P286" s="19"/>
      <c r="Q286" s="19"/>
      <c r="R286" s="19"/>
      <c r="S286" s="19"/>
      <c r="T286" s="19"/>
      <c r="U286" s="19"/>
      <c r="V286" s="19"/>
    </row>
    <row r="287" spans="1:22" ht="16.5">
      <c r="A287" s="19"/>
      <c r="B287" s="19"/>
      <c r="C287" s="27"/>
      <c r="D287" s="19"/>
      <c r="E287" s="19"/>
      <c r="F287" s="19"/>
      <c r="G287" s="19"/>
      <c r="H287" s="19"/>
      <c r="I287" s="19"/>
      <c r="J287" s="19"/>
      <c r="K287" s="19"/>
      <c r="L287" s="19"/>
      <c r="M287" s="19"/>
      <c r="N287" s="19"/>
      <c r="O287" s="19"/>
      <c r="P287" s="19"/>
      <c r="Q287" s="19"/>
      <c r="R287" s="19"/>
      <c r="S287" s="19"/>
      <c r="T287" s="19"/>
      <c r="U287" s="19"/>
      <c r="V287" s="19"/>
    </row>
    <row r="288" spans="1:22" ht="16.5">
      <c r="A288" s="19"/>
      <c r="B288" s="19"/>
      <c r="C288" s="27"/>
      <c r="D288" s="19"/>
      <c r="E288" s="19"/>
      <c r="F288" s="19"/>
      <c r="G288" s="19"/>
      <c r="H288" s="19"/>
      <c r="I288" s="19"/>
      <c r="J288" s="19"/>
      <c r="K288" s="19"/>
      <c r="L288" s="19"/>
      <c r="M288" s="19"/>
      <c r="N288" s="19"/>
      <c r="O288" s="19"/>
      <c r="P288" s="19"/>
      <c r="Q288" s="19"/>
      <c r="R288" s="19"/>
      <c r="S288" s="19"/>
      <c r="T288" s="19"/>
      <c r="U288" s="19"/>
      <c r="V288" s="19"/>
    </row>
    <row r="289" spans="1:22" ht="16.5">
      <c r="A289" s="19"/>
      <c r="B289" s="19"/>
      <c r="C289" s="27"/>
      <c r="D289" s="19"/>
      <c r="E289" s="19"/>
      <c r="F289" s="19"/>
      <c r="G289" s="19"/>
      <c r="H289" s="19"/>
      <c r="I289" s="19"/>
      <c r="J289" s="19"/>
      <c r="K289" s="19"/>
      <c r="L289" s="19"/>
      <c r="M289" s="19"/>
      <c r="N289" s="19"/>
      <c r="O289" s="19"/>
      <c r="P289" s="19"/>
      <c r="Q289" s="19"/>
      <c r="R289" s="19"/>
      <c r="S289" s="19"/>
      <c r="T289" s="19"/>
      <c r="U289" s="19"/>
      <c r="V289" s="19"/>
    </row>
    <row r="290" spans="1:22" ht="16.5">
      <c r="A290" s="19"/>
      <c r="B290" s="19"/>
      <c r="C290" s="27"/>
      <c r="D290" s="19"/>
      <c r="E290" s="19"/>
      <c r="F290" s="19"/>
      <c r="G290" s="19"/>
      <c r="H290" s="19"/>
      <c r="I290" s="19"/>
      <c r="J290" s="19"/>
      <c r="K290" s="19"/>
      <c r="L290" s="19"/>
      <c r="M290" s="19"/>
      <c r="N290" s="19"/>
      <c r="O290" s="19"/>
      <c r="P290" s="19"/>
      <c r="Q290" s="19"/>
      <c r="R290" s="19"/>
      <c r="S290" s="19"/>
      <c r="T290" s="19"/>
      <c r="U290" s="19"/>
      <c r="V290" s="19"/>
    </row>
    <row r="291" spans="1:22" ht="16.5">
      <c r="A291" s="19"/>
      <c r="B291" s="19"/>
      <c r="C291" s="27"/>
      <c r="D291" s="19"/>
      <c r="E291" s="19"/>
      <c r="F291" s="19"/>
      <c r="G291" s="19"/>
      <c r="H291" s="19"/>
      <c r="I291" s="19"/>
      <c r="J291" s="19"/>
      <c r="K291" s="19"/>
      <c r="L291" s="19"/>
      <c r="M291" s="19"/>
      <c r="N291" s="19"/>
      <c r="O291" s="19"/>
      <c r="P291" s="19"/>
      <c r="Q291" s="19"/>
      <c r="R291" s="19"/>
      <c r="S291" s="19"/>
      <c r="T291" s="19"/>
      <c r="U291" s="19"/>
      <c r="V291" s="19"/>
    </row>
    <row r="292" spans="1:22" ht="16.5">
      <c r="A292" s="19"/>
      <c r="B292" s="19"/>
      <c r="C292" s="27"/>
      <c r="D292" s="19"/>
      <c r="E292" s="19"/>
      <c r="F292" s="19"/>
      <c r="G292" s="19"/>
      <c r="H292" s="19"/>
      <c r="I292" s="19"/>
      <c r="J292" s="19"/>
      <c r="K292" s="19"/>
      <c r="L292" s="19"/>
      <c r="M292" s="19"/>
      <c r="N292" s="19"/>
      <c r="O292" s="19"/>
      <c r="P292" s="19"/>
      <c r="Q292" s="19"/>
      <c r="R292" s="19"/>
      <c r="S292" s="19"/>
      <c r="T292" s="19"/>
      <c r="U292" s="19"/>
      <c r="V292" s="19"/>
    </row>
    <row r="293" spans="1:22" ht="16.5">
      <c r="A293" s="19"/>
      <c r="B293" s="19"/>
      <c r="C293" s="27"/>
      <c r="D293" s="19"/>
      <c r="E293" s="19"/>
      <c r="F293" s="19"/>
      <c r="G293" s="19"/>
      <c r="H293" s="19"/>
      <c r="I293" s="19"/>
      <c r="J293" s="19"/>
      <c r="K293" s="19"/>
      <c r="L293" s="19"/>
      <c r="M293" s="19"/>
      <c r="N293" s="19"/>
      <c r="O293" s="19"/>
      <c r="P293" s="19"/>
      <c r="Q293" s="19"/>
      <c r="R293" s="19"/>
      <c r="S293" s="19"/>
      <c r="T293" s="19"/>
      <c r="U293" s="19"/>
      <c r="V293" s="19"/>
    </row>
    <row r="294" spans="1:22" ht="16.5">
      <c r="A294" s="19"/>
      <c r="B294" s="19"/>
      <c r="C294" s="27"/>
      <c r="D294" s="19"/>
      <c r="E294" s="19"/>
      <c r="F294" s="19"/>
      <c r="G294" s="19"/>
      <c r="H294" s="19"/>
      <c r="I294" s="19"/>
      <c r="J294" s="19"/>
      <c r="K294" s="19"/>
      <c r="L294" s="19"/>
      <c r="M294" s="19"/>
      <c r="N294" s="19"/>
      <c r="O294" s="19"/>
      <c r="P294" s="19"/>
      <c r="Q294" s="19"/>
      <c r="R294" s="19"/>
      <c r="S294" s="19"/>
      <c r="T294" s="19"/>
      <c r="U294" s="19"/>
      <c r="V294" s="19"/>
    </row>
    <row r="295" spans="1:22" ht="16.5">
      <c r="A295" s="19"/>
      <c r="B295" s="19"/>
      <c r="C295" s="27"/>
      <c r="D295" s="19"/>
      <c r="E295" s="19"/>
      <c r="F295" s="19"/>
      <c r="G295" s="19"/>
      <c r="H295" s="19"/>
      <c r="I295" s="19"/>
      <c r="J295" s="19"/>
      <c r="K295" s="19"/>
      <c r="L295" s="19"/>
      <c r="M295" s="19"/>
      <c r="N295" s="19"/>
      <c r="O295" s="19"/>
      <c r="P295" s="19"/>
      <c r="Q295" s="19"/>
      <c r="R295" s="19"/>
      <c r="S295" s="19"/>
      <c r="T295" s="19"/>
      <c r="U295" s="19"/>
      <c r="V295" s="19"/>
    </row>
    <row r="296" spans="1:22" ht="16.5">
      <c r="A296" s="19"/>
      <c r="B296" s="19"/>
      <c r="C296" s="27"/>
      <c r="D296" s="19"/>
      <c r="E296" s="19"/>
      <c r="F296" s="19"/>
      <c r="G296" s="19"/>
      <c r="H296" s="19"/>
      <c r="I296" s="19"/>
      <c r="J296" s="19"/>
      <c r="K296" s="19"/>
      <c r="L296" s="19"/>
      <c r="M296" s="19"/>
      <c r="N296" s="19"/>
      <c r="O296" s="19"/>
      <c r="P296" s="19"/>
      <c r="Q296" s="19"/>
      <c r="R296" s="19"/>
      <c r="S296" s="19"/>
      <c r="T296" s="19"/>
      <c r="U296" s="19"/>
      <c r="V296" s="19"/>
    </row>
    <row r="297" spans="1:22" ht="16.5">
      <c r="A297" s="19"/>
      <c r="B297" s="19"/>
      <c r="C297" s="27"/>
      <c r="D297" s="19"/>
      <c r="E297" s="19"/>
      <c r="F297" s="19"/>
      <c r="G297" s="19"/>
      <c r="H297" s="19"/>
      <c r="I297" s="19"/>
      <c r="J297" s="19"/>
      <c r="K297" s="19"/>
      <c r="L297" s="19"/>
      <c r="M297" s="19"/>
      <c r="N297" s="19"/>
      <c r="O297" s="19"/>
      <c r="P297" s="19"/>
      <c r="Q297" s="19"/>
      <c r="R297" s="19"/>
      <c r="S297" s="19"/>
      <c r="T297" s="19"/>
      <c r="U297" s="19"/>
      <c r="V297" s="19"/>
    </row>
    <row r="298" spans="1:22" ht="16.5">
      <c r="A298" s="19"/>
      <c r="B298" s="19"/>
      <c r="C298" s="27"/>
      <c r="D298" s="19"/>
      <c r="E298" s="19"/>
      <c r="F298" s="19"/>
      <c r="G298" s="19"/>
      <c r="H298" s="19"/>
      <c r="I298" s="19"/>
      <c r="J298" s="19"/>
      <c r="K298" s="19"/>
      <c r="L298" s="19"/>
      <c r="M298" s="19"/>
      <c r="N298" s="19"/>
      <c r="O298" s="19"/>
      <c r="P298" s="19"/>
      <c r="Q298" s="19"/>
      <c r="R298" s="19"/>
      <c r="S298" s="19"/>
      <c r="T298" s="19"/>
      <c r="U298" s="19"/>
      <c r="V298" s="19"/>
    </row>
    <row r="299" spans="1:22" ht="16.5">
      <c r="A299" s="19"/>
      <c r="B299" s="19"/>
      <c r="C299" s="27"/>
      <c r="D299" s="19"/>
      <c r="E299" s="19"/>
      <c r="F299" s="19"/>
      <c r="G299" s="19"/>
      <c r="H299" s="19"/>
      <c r="I299" s="19"/>
      <c r="J299" s="19"/>
      <c r="K299" s="19"/>
      <c r="L299" s="19"/>
      <c r="M299" s="19"/>
      <c r="N299" s="19"/>
      <c r="O299" s="19"/>
      <c r="P299" s="19"/>
      <c r="Q299" s="19"/>
      <c r="R299" s="19"/>
      <c r="S299" s="19"/>
      <c r="T299" s="19"/>
      <c r="U299" s="19"/>
      <c r="V299" s="19"/>
    </row>
    <row r="300" spans="1:22" ht="16.5">
      <c r="A300" s="19"/>
      <c r="B300" s="19"/>
      <c r="C300" s="27"/>
      <c r="D300" s="19"/>
      <c r="E300" s="19"/>
      <c r="F300" s="19"/>
      <c r="G300" s="19"/>
      <c r="H300" s="19"/>
      <c r="I300" s="19"/>
      <c r="J300" s="19"/>
      <c r="K300" s="19"/>
      <c r="L300" s="19"/>
      <c r="M300" s="19"/>
      <c r="N300" s="19"/>
      <c r="O300" s="19"/>
      <c r="P300" s="19"/>
      <c r="Q300" s="19"/>
      <c r="R300" s="19"/>
      <c r="S300" s="19"/>
      <c r="T300" s="19"/>
      <c r="U300" s="19"/>
      <c r="V300" s="19"/>
    </row>
    <row r="301" spans="1:22" ht="16.5">
      <c r="A301" s="19"/>
      <c r="B301" s="19"/>
      <c r="C301" s="27"/>
      <c r="D301" s="19"/>
      <c r="E301" s="19"/>
      <c r="F301" s="19"/>
      <c r="G301" s="19"/>
      <c r="H301" s="19"/>
      <c r="I301" s="19"/>
      <c r="J301" s="19"/>
      <c r="K301" s="19"/>
      <c r="L301" s="19"/>
      <c r="M301" s="19"/>
      <c r="N301" s="19"/>
      <c r="O301" s="19"/>
      <c r="P301" s="19"/>
      <c r="Q301" s="19"/>
      <c r="R301" s="19"/>
      <c r="S301" s="19"/>
      <c r="T301" s="19"/>
      <c r="U301" s="19"/>
      <c r="V301" s="19"/>
    </row>
    <row r="302" spans="1:22" ht="16.5">
      <c r="A302" s="19"/>
      <c r="B302" s="19"/>
      <c r="C302" s="27"/>
      <c r="D302" s="19"/>
      <c r="E302" s="19"/>
      <c r="F302" s="19"/>
      <c r="G302" s="19"/>
      <c r="H302" s="19"/>
      <c r="I302" s="19"/>
      <c r="J302" s="19"/>
      <c r="K302" s="19"/>
      <c r="L302" s="19"/>
      <c r="M302" s="19"/>
      <c r="N302" s="19"/>
      <c r="O302" s="19"/>
      <c r="P302" s="19"/>
      <c r="Q302" s="19"/>
      <c r="R302" s="19"/>
      <c r="S302" s="19"/>
      <c r="T302" s="19"/>
      <c r="U302" s="19"/>
      <c r="V302" s="19"/>
    </row>
    <row r="303" spans="1:22" ht="16.5">
      <c r="A303" s="19"/>
      <c r="B303" s="19"/>
      <c r="C303" s="27"/>
      <c r="D303" s="19"/>
      <c r="E303" s="19"/>
      <c r="F303" s="19"/>
      <c r="G303" s="19"/>
      <c r="H303" s="19"/>
      <c r="I303" s="19"/>
      <c r="J303" s="19"/>
      <c r="K303" s="19"/>
      <c r="L303" s="19"/>
      <c r="M303" s="19"/>
      <c r="N303" s="19"/>
      <c r="O303" s="19"/>
      <c r="P303" s="19"/>
      <c r="Q303" s="19"/>
      <c r="R303" s="19"/>
      <c r="S303" s="19"/>
      <c r="T303" s="19"/>
      <c r="U303" s="19"/>
      <c r="V303" s="19"/>
    </row>
    <row r="304" spans="1:22" ht="16.5">
      <c r="A304" s="19"/>
      <c r="B304" s="19"/>
      <c r="C304" s="27"/>
      <c r="D304" s="19"/>
      <c r="E304" s="19"/>
      <c r="F304" s="19"/>
      <c r="G304" s="19"/>
      <c r="H304" s="19"/>
      <c r="I304" s="19"/>
      <c r="J304" s="19"/>
      <c r="K304" s="19"/>
      <c r="L304" s="19"/>
      <c r="M304" s="19"/>
      <c r="N304" s="19"/>
      <c r="O304" s="19"/>
      <c r="P304" s="19"/>
      <c r="Q304" s="19"/>
      <c r="R304" s="19"/>
      <c r="S304" s="19"/>
      <c r="T304" s="19"/>
      <c r="U304" s="19"/>
      <c r="V304" s="19"/>
    </row>
    <row r="305" spans="1:22" ht="16.5">
      <c r="A305" s="19"/>
      <c r="B305" s="19"/>
      <c r="C305" s="27"/>
      <c r="D305" s="19"/>
      <c r="E305" s="19"/>
      <c r="F305" s="19"/>
      <c r="G305" s="19"/>
      <c r="H305" s="19"/>
      <c r="I305" s="19"/>
      <c r="J305" s="19"/>
      <c r="K305" s="19"/>
      <c r="L305" s="19"/>
      <c r="M305" s="19"/>
      <c r="N305" s="19"/>
      <c r="O305" s="19"/>
      <c r="P305" s="19"/>
      <c r="Q305" s="19"/>
      <c r="R305" s="19"/>
      <c r="S305" s="19"/>
      <c r="T305" s="19"/>
      <c r="U305" s="19"/>
      <c r="V305" s="19"/>
    </row>
    <row r="306" spans="1:22" ht="16.5">
      <c r="A306" s="19"/>
      <c r="B306" s="19"/>
      <c r="C306" s="27"/>
      <c r="D306" s="19"/>
      <c r="E306" s="19"/>
      <c r="F306" s="19"/>
      <c r="G306" s="19"/>
      <c r="H306" s="19"/>
      <c r="I306" s="19"/>
      <c r="J306" s="19"/>
      <c r="K306" s="19"/>
      <c r="L306" s="19"/>
      <c r="M306" s="19"/>
      <c r="N306" s="19"/>
      <c r="O306" s="19"/>
      <c r="P306" s="19"/>
      <c r="Q306" s="19"/>
      <c r="R306" s="19"/>
      <c r="S306" s="19"/>
      <c r="T306" s="19"/>
      <c r="U306" s="19"/>
      <c r="V306" s="19"/>
    </row>
    <row r="307" spans="1:22" ht="16.5">
      <c r="A307" s="19"/>
      <c r="B307" s="19"/>
      <c r="C307" s="27"/>
      <c r="D307" s="19"/>
      <c r="E307" s="19"/>
      <c r="F307" s="19"/>
      <c r="G307" s="19"/>
      <c r="H307" s="19"/>
      <c r="I307" s="19"/>
      <c r="J307" s="19"/>
      <c r="K307" s="19"/>
      <c r="L307" s="19"/>
      <c r="M307" s="19"/>
      <c r="N307" s="19"/>
      <c r="O307" s="19"/>
      <c r="P307" s="19"/>
      <c r="Q307" s="19"/>
      <c r="R307" s="19"/>
      <c r="S307" s="19"/>
      <c r="T307" s="19"/>
      <c r="U307" s="19"/>
      <c r="V307" s="19"/>
    </row>
    <row r="308" spans="1:22" ht="16.5">
      <c r="A308" s="19"/>
      <c r="B308" s="19"/>
      <c r="C308" s="27"/>
      <c r="D308" s="19"/>
      <c r="E308" s="19"/>
      <c r="F308" s="19"/>
      <c r="G308" s="19"/>
      <c r="H308" s="19"/>
      <c r="I308" s="19"/>
      <c r="J308" s="19"/>
      <c r="K308" s="19"/>
      <c r="L308" s="19"/>
      <c r="M308" s="19"/>
      <c r="N308" s="19"/>
      <c r="O308" s="19"/>
      <c r="P308" s="19"/>
      <c r="Q308" s="19"/>
      <c r="R308" s="19"/>
      <c r="S308" s="19"/>
      <c r="T308" s="19"/>
      <c r="U308" s="19"/>
      <c r="V308" s="19"/>
    </row>
    <row r="309" spans="1:22" ht="16.5">
      <c r="A309" s="19"/>
      <c r="B309" s="19"/>
      <c r="C309" s="27"/>
      <c r="D309" s="19"/>
      <c r="E309" s="19"/>
      <c r="F309" s="19"/>
      <c r="G309" s="19"/>
      <c r="H309" s="19"/>
      <c r="I309" s="19"/>
      <c r="J309" s="19"/>
      <c r="K309" s="19"/>
      <c r="L309" s="19"/>
      <c r="M309" s="19"/>
      <c r="N309" s="19"/>
      <c r="O309" s="19"/>
      <c r="P309" s="19"/>
      <c r="Q309" s="19"/>
      <c r="R309" s="19"/>
      <c r="S309" s="19"/>
      <c r="T309" s="19"/>
      <c r="U309" s="19"/>
      <c r="V309" s="19"/>
    </row>
    <row r="310" spans="1:22" ht="16.5">
      <c r="A310" s="19"/>
      <c r="B310" s="19"/>
      <c r="C310" s="27"/>
      <c r="D310" s="19"/>
      <c r="E310" s="19"/>
      <c r="F310" s="19"/>
      <c r="G310" s="19"/>
      <c r="H310" s="19"/>
      <c r="I310" s="19"/>
      <c r="J310" s="19"/>
      <c r="K310" s="19"/>
      <c r="L310" s="19"/>
      <c r="M310" s="19"/>
      <c r="N310" s="19"/>
      <c r="O310" s="19"/>
      <c r="P310" s="19"/>
      <c r="Q310" s="19"/>
      <c r="R310" s="19"/>
      <c r="S310" s="19"/>
      <c r="T310" s="19"/>
      <c r="U310" s="19"/>
      <c r="V310" s="19"/>
    </row>
    <row r="311" spans="1:22" ht="16.5">
      <c r="A311" s="19"/>
      <c r="B311" s="19"/>
      <c r="C311" s="27"/>
      <c r="D311" s="19"/>
      <c r="E311" s="19"/>
      <c r="F311" s="19"/>
      <c r="G311" s="19"/>
      <c r="H311" s="19"/>
      <c r="I311" s="19"/>
      <c r="J311" s="19"/>
      <c r="K311" s="19"/>
      <c r="L311" s="19"/>
      <c r="M311" s="19"/>
      <c r="N311" s="19"/>
      <c r="O311" s="19"/>
      <c r="P311" s="19"/>
      <c r="Q311" s="19"/>
      <c r="R311" s="19"/>
      <c r="S311" s="19"/>
      <c r="T311" s="19"/>
      <c r="U311" s="19"/>
      <c r="V311" s="19"/>
    </row>
    <row r="312" spans="1:22" ht="16.5">
      <c r="A312" s="19"/>
      <c r="B312" s="19"/>
      <c r="C312" s="27"/>
      <c r="D312" s="19"/>
      <c r="E312" s="19"/>
      <c r="F312" s="19"/>
      <c r="G312" s="19"/>
      <c r="H312" s="19"/>
      <c r="I312" s="19"/>
      <c r="J312" s="19"/>
      <c r="K312" s="19"/>
      <c r="L312" s="19"/>
      <c r="M312" s="19"/>
      <c r="N312" s="19"/>
      <c r="O312" s="19"/>
      <c r="P312" s="19"/>
      <c r="Q312" s="19"/>
      <c r="R312" s="19"/>
      <c r="S312" s="19"/>
      <c r="T312" s="19"/>
      <c r="U312" s="19"/>
      <c r="V312" s="19"/>
    </row>
    <row r="313" spans="1:22" ht="16.5">
      <c r="A313" s="19"/>
      <c r="B313" s="19"/>
      <c r="C313" s="27"/>
      <c r="D313" s="19"/>
      <c r="E313" s="19"/>
      <c r="F313" s="19"/>
      <c r="G313" s="19"/>
      <c r="H313" s="19"/>
      <c r="I313" s="19"/>
      <c r="J313" s="19"/>
      <c r="K313" s="19"/>
      <c r="L313" s="19"/>
      <c r="M313" s="19"/>
      <c r="N313" s="19"/>
      <c r="O313" s="19"/>
      <c r="P313" s="19"/>
      <c r="Q313" s="19"/>
      <c r="R313" s="19"/>
      <c r="S313" s="19"/>
      <c r="T313" s="19"/>
      <c r="U313" s="19"/>
      <c r="V313" s="19"/>
    </row>
    <row r="314" spans="1:22" ht="16.5">
      <c r="A314" s="19"/>
      <c r="B314" s="19"/>
      <c r="C314" s="27"/>
      <c r="D314" s="19"/>
      <c r="E314" s="19"/>
      <c r="F314" s="19"/>
      <c r="G314" s="19"/>
      <c r="H314" s="19"/>
      <c r="I314" s="19"/>
      <c r="J314" s="19"/>
      <c r="K314" s="19"/>
      <c r="L314" s="19"/>
      <c r="M314" s="19"/>
      <c r="N314" s="19"/>
      <c r="O314" s="19"/>
      <c r="P314" s="19"/>
      <c r="Q314" s="19"/>
      <c r="R314" s="19"/>
      <c r="S314" s="19"/>
      <c r="T314" s="19"/>
      <c r="U314" s="19"/>
      <c r="V314" s="19"/>
    </row>
    <row r="315" spans="1:22" ht="16.5">
      <c r="A315" s="19"/>
      <c r="B315" s="19"/>
      <c r="C315" s="27"/>
      <c r="D315" s="19"/>
      <c r="E315" s="19"/>
      <c r="F315" s="19"/>
      <c r="G315" s="19"/>
      <c r="H315" s="19"/>
      <c r="I315" s="19"/>
      <c r="J315" s="19"/>
      <c r="K315" s="19"/>
      <c r="L315" s="19"/>
      <c r="M315" s="19"/>
      <c r="N315" s="19"/>
      <c r="O315" s="19"/>
      <c r="P315" s="19"/>
      <c r="Q315" s="19"/>
      <c r="R315" s="19"/>
      <c r="S315" s="19"/>
      <c r="T315" s="19"/>
      <c r="U315" s="19"/>
      <c r="V315" s="19"/>
    </row>
    <row r="316" spans="1:22" ht="16.5">
      <c r="A316" s="19"/>
      <c r="B316" s="19"/>
      <c r="C316" s="27"/>
      <c r="D316" s="19"/>
      <c r="E316" s="19"/>
      <c r="F316" s="19"/>
      <c r="G316" s="19"/>
      <c r="H316" s="19"/>
      <c r="I316" s="19"/>
      <c r="J316" s="19"/>
      <c r="K316" s="19"/>
      <c r="L316" s="19"/>
      <c r="M316" s="19"/>
      <c r="N316" s="19"/>
      <c r="O316" s="19"/>
      <c r="P316" s="19"/>
      <c r="Q316" s="19"/>
      <c r="R316" s="19"/>
      <c r="S316" s="19"/>
      <c r="T316" s="19"/>
      <c r="U316" s="19"/>
      <c r="V316" s="19"/>
    </row>
    <row r="317" spans="1:22" ht="16.5">
      <c r="A317" s="19"/>
      <c r="B317" s="19"/>
      <c r="C317" s="27"/>
      <c r="D317" s="19"/>
      <c r="E317" s="19"/>
      <c r="F317" s="19"/>
      <c r="G317" s="19"/>
      <c r="H317" s="19"/>
      <c r="I317" s="19"/>
      <c r="J317" s="19"/>
      <c r="K317" s="19"/>
      <c r="L317" s="19"/>
      <c r="M317" s="19"/>
      <c r="N317" s="19"/>
      <c r="O317" s="19"/>
      <c r="P317" s="19"/>
      <c r="Q317" s="19"/>
      <c r="R317" s="19"/>
      <c r="S317" s="19"/>
      <c r="T317" s="19"/>
      <c r="U317" s="19"/>
      <c r="V317" s="19"/>
    </row>
    <row r="318" spans="1:22" ht="16.5">
      <c r="A318" s="19"/>
      <c r="B318" s="19"/>
      <c r="C318" s="27"/>
      <c r="D318" s="19"/>
      <c r="E318" s="19"/>
      <c r="F318" s="19"/>
      <c r="G318" s="19"/>
      <c r="H318" s="19"/>
      <c r="I318" s="19"/>
      <c r="J318" s="19"/>
      <c r="K318" s="19"/>
      <c r="L318" s="19"/>
      <c r="M318" s="19"/>
      <c r="N318" s="19"/>
      <c r="O318" s="19"/>
      <c r="P318" s="19"/>
      <c r="Q318" s="19"/>
      <c r="R318" s="19"/>
      <c r="S318" s="19"/>
      <c r="T318" s="19"/>
      <c r="U318" s="19"/>
      <c r="V318" s="19"/>
    </row>
    <row r="319" spans="1:22" ht="16.5">
      <c r="A319" s="19"/>
      <c r="B319" s="19"/>
      <c r="C319" s="27"/>
      <c r="D319" s="19"/>
      <c r="E319" s="19"/>
      <c r="F319" s="19"/>
      <c r="G319" s="19"/>
      <c r="H319" s="19"/>
      <c r="I319" s="19"/>
      <c r="J319" s="19"/>
      <c r="K319" s="19"/>
      <c r="L319" s="19"/>
      <c r="M319" s="19"/>
      <c r="N319" s="19"/>
      <c r="O319" s="19"/>
      <c r="P319" s="19"/>
      <c r="Q319" s="19"/>
      <c r="R319" s="19"/>
      <c r="S319" s="19"/>
      <c r="T319" s="19"/>
      <c r="U319" s="19"/>
      <c r="V319" s="19"/>
    </row>
    <row r="320" spans="1:22" ht="16.5">
      <c r="A320" s="19"/>
      <c r="B320" s="19"/>
      <c r="C320" s="27"/>
      <c r="D320" s="19"/>
      <c r="E320" s="19"/>
      <c r="F320" s="19"/>
      <c r="G320" s="19"/>
      <c r="H320" s="19"/>
      <c r="I320" s="19"/>
      <c r="J320" s="19"/>
      <c r="K320" s="19"/>
      <c r="L320" s="19"/>
      <c r="M320" s="19"/>
      <c r="N320" s="19"/>
      <c r="O320" s="19"/>
      <c r="P320" s="19"/>
      <c r="Q320" s="19"/>
      <c r="R320" s="19"/>
      <c r="S320" s="19"/>
      <c r="T320" s="19"/>
      <c r="U320" s="19"/>
      <c r="V320" s="19"/>
    </row>
    <row r="321" spans="1:22" ht="16.5">
      <c r="A321" s="19"/>
      <c r="B321" s="19"/>
      <c r="C321" s="27"/>
      <c r="D321" s="19"/>
      <c r="E321" s="19"/>
      <c r="F321" s="19"/>
      <c r="G321" s="19"/>
      <c r="H321" s="19"/>
      <c r="I321" s="19"/>
      <c r="J321" s="19"/>
      <c r="K321" s="19"/>
      <c r="L321" s="19"/>
      <c r="M321" s="19"/>
      <c r="N321" s="19"/>
      <c r="O321" s="19"/>
      <c r="P321" s="19"/>
      <c r="Q321" s="19"/>
      <c r="R321" s="19"/>
      <c r="S321" s="19"/>
      <c r="T321" s="19"/>
      <c r="U321" s="19"/>
      <c r="V321" s="19"/>
    </row>
    <row r="322" spans="9:18" ht="16.5">
      <c r="I322" s="19"/>
      <c r="J322" s="19"/>
      <c r="K322" s="19"/>
      <c r="L322" s="19"/>
      <c r="M322" s="19"/>
      <c r="N322" s="19"/>
      <c r="O322" s="19"/>
      <c r="P322" s="19"/>
      <c r="Q322" s="19"/>
      <c r="R322" s="19"/>
    </row>
    <row r="323" spans="9:18" ht="16.5">
      <c r="I323" s="19"/>
      <c r="J323" s="19"/>
      <c r="K323" s="19"/>
      <c r="L323" s="19"/>
      <c r="M323" s="19"/>
      <c r="N323" s="19"/>
      <c r="O323" s="19"/>
      <c r="P323" s="19"/>
      <c r="Q323" s="19"/>
      <c r="R323" s="19"/>
    </row>
    <row r="324" spans="9:18" ht="16.5">
      <c r="I324" s="19"/>
      <c r="J324" s="19"/>
      <c r="K324" s="19"/>
      <c r="L324" s="19"/>
      <c r="M324" s="19"/>
      <c r="N324" s="19"/>
      <c r="O324" s="19"/>
      <c r="P324" s="19"/>
      <c r="Q324" s="19"/>
      <c r="R324" s="19"/>
    </row>
    <row r="325" spans="9:18" ht="16.5">
      <c r="I325" s="19"/>
      <c r="J325" s="19"/>
      <c r="K325" s="19"/>
      <c r="L325" s="19"/>
      <c r="M325" s="19"/>
      <c r="N325" s="19"/>
      <c r="O325" s="19"/>
      <c r="P325" s="19"/>
      <c r="Q325" s="19"/>
      <c r="R325" s="19"/>
    </row>
    <row r="326" spans="9:18" ht="16.5">
      <c r="I326" s="19"/>
      <c r="J326" s="19"/>
      <c r="K326" s="19"/>
      <c r="L326" s="19"/>
      <c r="M326" s="19"/>
      <c r="N326" s="19"/>
      <c r="O326" s="19"/>
      <c r="P326" s="19"/>
      <c r="Q326" s="19"/>
      <c r="R326" s="19"/>
    </row>
    <row r="327" spans="9:18" ht="16.5">
      <c r="I327" s="19"/>
      <c r="J327" s="19"/>
      <c r="K327" s="19"/>
      <c r="L327" s="19"/>
      <c r="M327" s="19"/>
      <c r="N327" s="19"/>
      <c r="O327" s="19"/>
      <c r="P327" s="19"/>
      <c r="Q327" s="19"/>
      <c r="R327" s="19"/>
    </row>
    <row r="328" spans="9:18" ht="16.5">
      <c r="I328" s="19"/>
      <c r="J328" s="19"/>
      <c r="K328" s="19"/>
      <c r="L328" s="19"/>
      <c r="M328" s="19"/>
      <c r="N328" s="19"/>
      <c r="O328" s="19"/>
      <c r="P328" s="19"/>
      <c r="Q328" s="19"/>
      <c r="R328" s="19"/>
    </row>
    <row r="329" spans="1:256" s="28" customFormat="1" ht="16.5">
      <c r="A329" s="27"/>
      <c r="B329" s="11"/>
      <c r="C329" s="29"/>
      <c r="D329" s="29"/>
      <c r="E329" s="29"/>
      <c r="F329" s="29"/>
      <c r="I329" s="19"/>
      <c r="J329" s="19"/>
      <c r="K329" s="19"/>
      <c r="L329" s="19"/>
      <c r="M329" s="19"/>
      <c r="N329" s="19"/>
      <c r="O329" s="19"/>
      <c r="P329" s="19"/>
      <c r="Q329" s="19"/>
      <c r="R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19"/>
      <c r="EA329" s="19"/>
      <c r="EB329" s="19"/>
      <c r="EC329" s="19"/>
      <c r="ED329" s="19"/>
      <c r="EE329" s="19"/>
      <c r="EF329" s="19"/>
      <c r="EG329" s="19"/>
      <c r="EH329" s="19"/>
      <c r="EI329" s="19"/>
      <c r="EJ329" s="19"/>
      <c r="EK329" s="19"/>
      <c r="EL329" s="19"/>
      <c r="EM329" s="19"/>
      <c r="EN329" s="19"/>
      <c r="EO329" s="19"/>
      <c r="EP329" s="19"/>
      <c r="EQ329" s="19"/>
      <c r="ER329" s="19"/>
      <c r="ES329" s="19"/>
      <c r="ET329" s="19"/>
      <c r="EU329" s="19"/>
      <c r="EV329" s="19"/>
      <c r="EW329" s="19"/>
      <c r="EX329" s="19"/>
      <c r="EY329" s="19"/>
      <c r="EZ329" s="19"/>
      <c r="FA329" s="19"/>
      <c r="FB329" s="19"/>
      <c r="FC329" s="19"/>
      <c r="FD329" s="19"/>
      <c r="FE329" s="19"/>
      <c r="FF329" s="19"/>
      <c r="FG329" s="19"/>
      <c r="FH329" s="19"/>
      <c r="FI329" s="19"/>
      <c r="FJ329" s="19"/>
      <c r="FK329" s="19"/>
      <c r="FL329" s="19"/>
      <c r="FM329" s="19"/>
      <c r="FN329" s="19"/>
      <c r="FO329" s="19"/>
      <c r="FP329" s="19"/>
      <c r="FQ329" s="19"/>
      <c r="FR329" s="19"/>
      <c r="FS329" s="19"/>
      <c r="FT329" s="19"/>
      <c r="FU329" s="19"/>
      <c r="FV329" s="19"/>
      <c r="FW329" s="19"/>
      <c r="FX329" s="19"/>
      <c r="FY329" s="19"/>
      <c r="FZ329" s="19"/>
      <c r="GA329" s="19"/>
      <c r="GB329" s="19"/>
      <c r="GC329" s="19"/>
      <c r="GD329" s="19"/>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row>
    <row r="330" spans="1:256" s="28" customFormat="1" ht="16.5">
      <c r="A330" s="27"/>
      <c r="B330" s="11"/>
      <c r="C330" s="29"/>
      <c r="D330" s="29"/>
      <c r="E330" s="29"/>
      <c r="F330" s="29"/>
      <c r="I330" s="19"/>
      <c r="J330" s="19"/>
      <c r="K330" s="19"/>
      <c r="L330" s="19"/>
      <c r="M330" s="19"/>
      <c r="N330" s="19"/>
      <c r="O330" s="19"/>
      <c r="P330" s="19"/>
      <c r="Q330" s="19"/>
      <c r="R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s="19"/>
      <c r="FY330" s="19"/>
      <c r="FZ330" s="19"/>
      <c r="GA330" s="19"/>
      <c r="GB330" s="19"/>
      <c r="GC330" s="19"/>
      <c r="GD330" s="19"/>
      <c r="GE330" s="19"/>
      <c r="GF330" s="19"/>
      <c r="GG330" s="19"/>
      <c r="GH330" s="19"/>
      <c r="GI330" s="19"/>
      <c r="GJ330" s="19"/>
      <c r="GK330" s="19"/>
      <c r="GL330" s="19"/>
      <c r="GM330" s="19"/>
      <c r="GN330" s="19"/>
      <c r="GO330" s="19"/>
      <c r="GP330" s="19"/>
      <c r="GQ330" s="19"/>
      <c r="GR330" s="19"/>
      <c r="GS330" s="19"/>
      <c r="GT330" s="19"/>
      <c r="GU330" s="19"/>
      <c r="GV330" s="19"/>
      <c r="GW330" s="19"/>
      <c r="GX330" s="19"/>
      <c r="GY330" s="19"/>
      <c r="GZ330" s="19"/>
      <c r="HA330" s="19"/>
      <c r="HB330" s="19"/>
      <c r="HC330" s="19"/>
      <c r="HD330" s="19"/>
      <c r="HE330" s="19"/>
      <c r="HF330" s="19"/>
      <c r="HG330" s="19"/>
      <c r="HH330" s="19"/>
      <c r="HI330" s="19"/>
      <c r="HJ330" s="19"/>
      <c r="HK330" s="19"/>
      <c r="HL330" s="19"/>
      <c r="HM330" s="19"/>
      <c r="HN330" s="19"/>
      <c r="HO330" s="19"/>
      <c r="HP330" s="19"/>
      <c r="HQ330" s="19"/>
      <c r="HR330" s="19"/>
      <c r="HS330" s="19"/>
      <c r="HT330" s="19"/>
      <c r="HU330" s="19"/>
      <c r="HV330" s="19"/>
      <c r="HW330" s="19"/>
      <c r="HX330" s="19"/>
      <c r="HY330" s="19"/>
      <c r="HZ330" s="19"/>
      <c r="IA330" s="19"/>
      <c r="IB330" s="19"/>
      <c r="IC330" s="19"/>
      <c r="ID330" s="19"/>
      <c r="IE330" s="19"/>
      <c r="IF330" s="19"/>
      <c r="IG330" s="19"/>
      <c r="IH330" s="19"/>
      <c r="II330" s="19"/>
      <c r="IJ330" s="19"/>
      <c r="IK330" s="19"/>
      <c r="IL330" s="19"/>
      <c r="IM330" s="19"/>
      <c r="IN330" s="19"/>
      <c r="IO330" s="19"/>
      <c r="IP330" s="19"/>
      <c r="IQ330" s="19"/>
      <c r="IR330" s="19"/>
      <c r="IS330" s="19"/>
      <c r="IT330" s="19"/>
      <c r="IU330" s="19"/>
      <c r="IV330" s="19"/>
    </row>
    <row r="331" spans="1:256" s="28" customFormat="1" ht="16.5">
      <c r="A331" s="27"/>
      <c r="B331" s="11"/>
      <c r="C331" s="29"/>
      <c r="D331" s="29"/>
      <c r="E331" s="29"/>
      <c r="F331" s="29"/>
      <c r="I331" s="19"/>
      <c r="J331" s="19"/>
      <c r="K331" s="19"/>
      <c r="L331" s="19"/>
      <c r="M331" s="19"/>
      <c r="N331" s="19"/>
      <c r="O331" s="19"/>
      <c r="P331" s="19"/>
      <c r="Q331" s="19"/>
      <c r="R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s="19"/>
      <c r="FY331" s="19"/>
      <c r="FZ331" s="19"/>
      <c r="GA331" s="19"/>
      <c r="GB331" s="19"/>
      <c r="GC331" s="19"/>
      <c r="GD331" s="19"/>
      <c r="GE331" s="19"/>
      <c r="GF331" s="19"/>
      <c r="GG331" s="19"/>
      <c r="GH331" s="19"/>
      <c r="GI331" s="19"/>
      <c r="GJ331" s="19"/>
      <c r="GK331" s="19"/>
      <c r="GL331" s="19"/>
      <c r="GM331" s="19"/>
      <c r="GN331" s="19"/>
      <c r="GO331" s="19"/>
      <c r="GP331" s="19"/>
      <c r="GQ331" s="19"/>
      <c r="GR331" s="19"/>
      <c r="GS331" s="19"/>
      <c r="GT331" s="19"/>
      <c r="GU331" s="19"/>
      <c r="GV331" s="19"/>
      <c r="GW331" s="19"/>
      <c r="GX331" s="19"/>
      <c r="GY331" s="19"/>
      <c r="GZ331" s="19"/>
      <c r="HA331" s="19"/>
      <c r="HB331" s="19"/>
      <c r="HC331" s="19"/>
      <c r="HD331" s="1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row>
    <row r="332" spans="1:256" s="28" customFormat="1" ht="16.5">
      <c r="A332" s="27"/>
      <c r="B332" s="11"/>
      <c r="C332" s="29"/>
      <c r="D332" s="29"/>
      <c r="E332" s="29"/>
      <c r="F332" s="29"/>
      <c r="I332" s="19"/>
      <c r="J332" s="19"/>
      <c r="K332" s="19"/>
      <c r="L332" s="19"/>
      <c r="M332" s="19"/>
      <c r="N332" s="19"/>
      <c r="O332" s="19"/>
      <c r="P332" s="19"/>
      <c r="Q332" s="19"/>
      <c r="R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c r="EA332" s="19"/>
      <c r="EB332" s="19"/>
      <c r="EC332" s="19"/>
      <c r="ED332" s="19"/>
      <c r="EE332" s="19"/>
      <c r="EF332" s="19"/>
      <c r="EG332" s="19"/>
      <c r="EH332" s="19"/>
      <c r="EI332" s="19"/>
      <c r="EJ332" s="19"/>
      <c r="EK332" s="19"/>
      <c r="EL332" s="19"/>
      <c r="EM332" s="19"/>
      <c r="EN332" s="19"/>
      <c r="EO332" s="19"/>
      <c r="EP332" s="19"/>
      <c r="EQ332" s="19"/>
      <c r="ER332" s="19"/>
      <c r="ES332" s="19"/>
      <c r="ET332" s="19"/>
      <c r="EU332" s="19"/>
      <c r="EV332" s="19"/>
      <c r="EW332" s="19"/>
      <c r="EX332" s="19"/>
      <c r="EY332" s="19"/>
      <c r="EZ332" s="19"/>
      <c r="FA332" s="19"/>
      <c r="FB332" s="19"/>
      <c r="FC332" s="19"/>
      <c r="FD332" s="19"/>
      <c r="FE332" s="19"/>
      <c r="FF332" s="19"/>
      <c r="FG332" s="19"/>
      <c r="FH332" s="19"/>
      <c r="FI332" s="19"/>
      <c r="FJ332" s="19"/>
      <c r="FK332" s="19"/>
      <c r="FL332" s="19"/>
      <c r="FM332" s="19"/>
      <c r="FN332" s="19"/>
      <c r="FO332" s="19"/>
      <c r="FP332" s="19"/>
      <c r="FQ332" s="19"/>
      <c r="FR332" s="19"/>
      <c r="FS332" s="19"/>
      <c r="FT332" s="19"/>
      <c r="FU332" s="19"/>
      <c r="FV332" s="19"/>
      <c r="FW332" s="19"/>
      <c r="FX332" s="19"/>
      <c r="FY332" s="19"/>
      <c r="FZ332" s="19"/>
      <c r="GA332" s="19"/>
      <c r="GB332" s="19"/>
      <c r="GC332" s="19"/>
      <c r="GD332" s="19"/>
      <c r="GE332" s="19"/>
      <c r="GF332" s="19"/>
      <c r="GG332" s="19"/>
      <c r="GH332" s="19"/>
      <c r="GI332" s="19"/>
      <c r="GJ332" s="19"/>
      <c r="GK332" s="19"/>
      <c r="GL332" s="19"/>
      <c r="GM332" s="19"/>
      <c r="GN332" s="19"/>
      <c r="GO332" s="19"/>
      <c r="GP332" s="19"/>
      <c r="GQ332" s="19"/>
      <c r="GR332" s="19"/>
      <c r="GS332" s="19"/>
      <c r="GT332" s="19"/>
      <c r="GU332" s="19"/>
      <c r="GV332" s="19"/>
      <c r="GW332" s="19"/>
      <c r="GX332" s="19"/>
      <c r="GY332" s="19"/>
      <c r="GZ332" s="19"/>
      <c r="HA332" s="19"/>
      <c r="HB332" s="19"/>
      <c r="HC332" s="19"/>
      <c r="HD332" s="1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row>
    <row r="333" spans="1:256" s="28" customFormat="1" ht="16.5">
      <c r="A333" s="27"/>
      <c r="B333" s="11"/>
      <c r="C333" s="29"/>
      <c r="D333" s="29"/>
      <c r="E333" s="29"/>
      <c r="F333" s="29"/>
      <c r="I333" s="19"/>
      <c r="J333" s="19"/>
      <c r="K333" s="19"/>
      <c r="L333" s="19"/>
      <c r="M333" s="19"/>
      <c r="N333" s="19"/>
      <c r="O333" s="19"/>
      <c r="P333" s="19"/>
      <c r="Q333" s="19"/>
      <c r="R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19"/>
      <c r="EA333" s="19"/>
      <c r="EB333" s="19"/>
      <c r="EC333" s="19"/>
      <c r="ED333" s="19"/>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s="19"/>
      <c r="FY333" s="19"/>
      <c r="FZ333" s="19"/>
      <c r="GA333" s="19"/>
      <c r="GB333" s="19"/>
      <c r="GC333" s="19"/>
      <c r="GD333" s="19"/>
      <c r="GE333" s="19"/>
      <c r="GF333" s="19"/>
      <c r="GG333" s="19"/>
      <c r="GH333" s="19"/>
      <c r="GI333" s="19"/>
      <c r="GJ333" s="19"/>
      <c r="GK333" s="19"/>
      <c r="GL333" s="19"/>
      <c r="GM333" s="19"/>
      <c r="GN333" s="19"/>
      <c r="GO333" s="19"/>
      <c r="GP333" s="19"/>
      <c r="GQ333" s="19"/>
      <c r="GR333" s="19"/>
      <c r="GS333" s="19"/>
      <c r="GT333" s="19"/>
      <c r="GU333" s="19"/>
      <c r="GV333" s="19"/>
      <c r="GW333" s="19"/>
      <c r="GX333" s="19"/>
      <c r="GY333" s="19"/>
      <c r="GZ333" s="19"/>
      <c r="HA333" s="19"/>
      <c r="HB333" s="19"/>
      <c r="HC333" s="19"/>
      <c r="HD333" s="1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row>
    <row r="334" spans="1:256" s="28" customFormat="1" ht="16.5">
      <c r="A334" s="27"/>
      <c r="B334" s="11"/>
      <c r="C334" s="29"/>
      <c r="D334" s="29"/>
      <c r="E334" s="29"/>
      <c r="F334" s="29"/>
      <c r="I334" s="19"/>
      <c r="J334" s="19"/>
      <c r="K334" s="19"/>
      <c r="L334" s="19"/>
      <c r="M334" s="19"/>
      <c r="N334" s="19"/>
      <c r="O334" s="19"/>
      <c r="P334" s="19"/>
      <c r="Q334" s="19"/>
      <c r="R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c r="IB334" s="19"/>
      <c r="IC334" s="19"/>
      <c r="ID334" s="19"/>
      <c r="IE334" s="19"/>
      <c r="IF334" s="19"/>
      <c r="IG334" s="19"/>
      <c r="IH334" s="19"/>
      <c r="II334" s="19"/>
      <c r="IJ334" s="19"/>
      <c r="IK334" s="19"/>
      <c r="IL334" s="19"/>
      <c r="IM334" s="19"/>
      <c r="IN334" s="19"/>
      <c r="IO334" s="19"/>
      <c r="IP334" s="19"/>
      <c r="IQ334" s="19"/>
      <c r="IR334" s="19"/>
      <c r="IS334" s="19"/>
      <c r="IT334" s="19"/>
      <c r="IU334" s="19"/>
      <c r="IV334" s="19"/>
    </row>
    <row r="335" spans="1:256" s="28" customFormat="1" ht="16.5">
      <c r="A335" s="27"/>
      <c r="B335" s="11"/>
      <c r="C335" s="29"/>
      <c r="D335" s="29"/>
      <c r="E335" s="29"/>
      <c r="F335" s="29"/>
      <c r="I335" s="19"/>
      <c r="J335" s="19"/>
      <c r="K335" s="19"/>
      <c r="L335" s="19"/>
      <c r="M335" s="19"/>
      <c r="N335" s="19"/>
      <c r="O335" s="19"/>
      <c r="P335" s="19"/>
      <c r="Q335" s="19"/>
      <c r="R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row>
    <row r="336" spans="1:256" s="28" customFormat="1" ht="16.5">
      <c r="A336" s="27"/>
      <c r="B336" s="11"/>
      <c r="C336" s="29"/>
      <c r="D336" s="29"/>
      <c r="E336" s="29"/>
      <c r="F336" s="29"/>
      <c r="I336" s="19"/>
      <c r="J336" s="19"/>
      <c r="K336" s="19"/>
      <c r="L336" s="19"/>
      <c r="M336" s="19"/>
      <c r="N336" s="19"/>
      <c r="O336" s="19"/>
      <c r="P336" s="19"/>
      <c r="Q336" s="19"/>
      <c r="R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s="19"/>
      <c r="FY336" s="19"/>
      <c r="FZ336" s="19"/>
      <c r="GA336" s="19"/>
      <c r="GB336" s="19"/>
      <c r="GC336" s="19"/>
      <c r="GD336" s="19"/>
      <c r="GE336" s="19"/>
      <c r="GF336" s="19"/>
      <c r="GG336" s="19"/>
      <c r="GH336" s="19"/>
      <c r="GI336" s="19"/>
      <c r="GJ336" s="19"/>
      <c r="GK336" s="19"/>
      <c r="GL336" s="19"/>
      <c r="GM336" s="19"/>
      <c r="GN336" s="19"/>
      <c r="GO336" s="19"/>
      <c r="GP336" s="19"/>
      <c r="GQ336" s="19"/>
      <c r="GR336" s="19"/>
      <c r="GS336" s="19"/>
      <c r="GT336" s="19"/>
      <c r="GU336" s="19"/>
      <c r="GV336" s="19"/>
      <c r="GW336" s="19"/>
      <c r="GX336" s="19"/>
      <c r="GY336" s="19"/>
      <c r="GZ336" s="19"/>
      <c r="HA336" s="19"/>
      <c r="HB336" s="19"/>
      <c r="HC336" s="19"/>
      <c r="HD336" s="1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row>
    <row r="337" spans="1:256" s="28" customFormat="1" ht="16.5">
      <c r="A337" s="27"/>
      <c r="B337" s="11"/>
      <c r="C337" s="29"/>
      <c r="D337" s="29"/>
      <c r="E337" s="29"/>
      <c r="F337" s="29"/>
      <c r="I337" s="19"/>
      <c r="J337" s="19"/>
      <c r="K337" s="19"/>
      <c r="L337" s="19"/>
      <c r="M337" s="19"/>
      <c r="N337" s="19"/>
      <c r="O337" s="19"/>
      <c r="P337" s="19"/>
      <c r="Q337" s="19"/>
      <c r="R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c r="DQ337" s="19"/>
      <c r="DR337" s="19"/>
      <c r="DS337" s="19"/>
      <c r="DT337" s="19"/>
      <c r="DU337" s="19"/>
      <c r="DV337" s="19"/>
      <c r="DW337" s="19"/>
      <c r="DX337" s="19"/>
      <c r="DY337" s="19"/>
      <c r="DZ337" s="19"/>
      <c r="EA337" s="19"/>
      <c r="EB337" s="19"/>
      <c r="EC337" s="19"/>
      <c r="ED337" s="19"/>
      <c r="EE337" s="19"/>
      <c r="EF337" s="19"/>
      <c r="EG337" s="19"/>
      <c r="EH337" s="19"/>
      <c r="EI337" s="19"/>
      <c r="EJ337" s="19"/>
      <c r="EK337" s="19"/>
      <c r="EL337" s="19"/>
      <c r="EM337" s="19"/>
      <c r="EN337" s="19"/>
      <c r="EO337" s="19"/>
      <c r="EP337" s="19"/>
      <c r="EQ337" s="19"/>
      <c r="ER337" s="19"/>
      <c r="ES337" s="19"/>
      <c r="ET337" s="19"/>
      <c r="EU337" s="19"/>
      <c r="EV337" s="19"/>
      <c r="EW337" s="19"/>
      <c r="EX337" s="19"/>
      <c r="EY337" s="19"/>
      <c r="EZ337" s="19"/>
      <c r="FA337" s="19"/>
      <c r="FB337" s="19"/>
      <c r="FC337" s="19"/>
      <c r="FD337" s="19"/>
      <c r="FE337" s="19"/>
      <c r="FF337" s="19"/>
      <c r="FG337" s="19"/>
      <c r="FH337" s="19"/>
      <c r="FI337" s="19"/>
      <c r="FJ337" s="19"/>
      <c r="FK337" s="19"/>
      <c r="FL337" s="19"/>
      <c r="FM337" s="19"/>
      <c r="FN337" s="19"/>
      <c r="FO337" s="19"/>
      <c r="FP337" s="19"/>
      <c r="FQ337" s="19"/>
      <c r="FR337" s="19"/>
      <c r="FS337" s="19"/>
      <c r="FT337" s="19"/>
      <c r="FU337" s="19"/>
      <c r="FV337" s="19"/>
      <c r="FW337" s="19"/>
      <c r="FX337" s="19"/>
      <c r="FY337" s="19"/>
      <c r="FZ337" s="19"/>
      <c r="GA337" s="19"/>
      <c r="GB337" s="19"/>
      <c r="GC337" s="19"/>
      <c r="GD337" s="19"/>
      <c r="GE337" s="19"/>
      <c r="GF337" s="19"/>
      <c r="GG337" s="19"/>
      <c r="GH337" s="19"/>
      <c r="GI337" s="19"/>
      <c r="GJ337" s="19"/>
      <c r="GK337" s="19"/>
      <c r="GL337" s="19"/>
      <c r="GM337" s="19"/>
      <c r="GN337" s="19"/>
      <c r="GO337" s="19"/>
      <c r="GP337" s="19"/>
      <c r="GQ337" s="19"/>
      <c r="GR337" s="19"/>
      <c r="GS337" s="19"/>
      <c r="GT337" s="19"/>
      <c r="GU337" s="19"/>
      <c r="GV337" s="19"/>
      <c r="GW337" s="19"/>
      <c r="GX337" s="19"/>
      <c r="GY337" s="19"/>
      <c r="GZ337" s="19"/>
      <c r="HA337" s="19"/>
      <c r="HB337" s="19"/>
      <c r="HC337" s="19"/>
      <c r="HD337" s="1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row>
    <row r="338" spans="1:256" s="28" customFormat="1" ht="16.5">
      <c r="A338" s="27"/>
      <c r="B338" s="11"/>
      <c r="C338" s="29"/>
      <c r="D338" s="29"/>
      <c r="E338" s="29"/>
      <c r="F338" s="29"/>
      <c r="I338" s="19"/>
      <c r="J338" s="19"/>
      <c r="K338" s="19"/>
      <c r="L338" s="19"/>
      <c r="M338" s="19"/>
      <c r="N338" s="19"/>
      <c r="O338" s="19"/>
      <c r="P338" s="19"/>
      <c r="Q338" s="19"/>
      <c r="R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9"/>
      <c r="DQ338" s="19"/>
      <c r="DR338" s="19"/>
      <c r="DS338" s="19"/>
      <c r="DT338" s="19"/>
      <c r="DU338" s="19"/>
      <c r="DV338" s="19"/>
      <c r="DW338" s="19"/>
      <c r="DX338" s="19"/>
      <c r="DY338" s="19"/>
      <c r="DZ338" s="19"/>
      <c r="EA338" s="19"/>
      <c r="EB338" s="19"/>
      <c r="EC338" s="19"/>
      <c r="ED338" s="19"/>
      <c r="EE338" s="19"/>
      <c r="EF338" s="19"/>
      <c r="EG338" s="19"/>
      <c r="EH338" s="19"/>
      <c r="EI338" s="19"/>
      <c r="EJ338" s="19"/>
      <c r="EK338" s="19"/>
      <c r="EL338" s="19"/>
      <c r="EM338" s="19"/>
      <c r="EN338" s="19"/>
      <c r="EO338" s="19"/>
      <c r="EP338" s="19"/>
      <c r="EQ338" s="19"/>
      <c r="ER338" s="19"/>
      <c r="ES338" s="19"/>
      <c r="ET338" s="19"/>
      <c r="EU338" s="19"/>
      <c r="EV338" s="19"/>
      <c r="EW338" s="19"/>
      <c r="EX338" s="19"/>
      <c r="EY338" s="19"/>
      <c r="EZ338" s="19"/>
      <c r="FA338" s="19"/>
      <c r="FB338" s="19"/>
      <c r="FC338" s="19"/>
      <c r="FD338" s="19"/>
      <c r="FE338" s="19"/>
      <c r="FF338" s="19"/>
      <c r="FG338" s="19"/>
      <c r="FH338" s="19"/>
      <c r="FI338" s="19"/>
      <c r="FJ338" s="19"/>
      <c r="FK338" s="19"/>
      <c r="FL338" s="19"/>
      <c r="FM338" s="19"/>
      <c r="FN338" s="19"/>
      <c r="FO338" s="19"/>
      <c r="FP338" s="19"/>
      <c r="FQ338" s="19"/>
      <c r="FR338" s="19"/>
      <c r="FS338" s="19"/>
      <c r="FT338" s="19"/>
      <c r="FU338" s="19"/>
      <c r="FV338" s="19"/>
      <c r="FW338" s="19"/>
      <c r="FX338" s="19"/>
      <c r="FY338" s="19"/>
      <c r="FZ338" s="19"/>
      <c r="GA338" s="19"/>
      <c r="GB338" s="19"/>
      <c r="GC338" s="19"/>
      <c r="GD338" s="19"/>
      <c r="GE338" s="19"/>
      <c r="GF338" s="19"/>
      <c r="GG338" s="19"/>
      <c r="GH338" s="19"/>
      <c r="GI338" s="19"/>
      <c r="GJ338" s="19"/>
      <c r="GK338" s="19"/>
      <c r="GL338" s="19"/>
      <c r="GM338" s="19"/>
      <c r="GN338" s="19"/>
      <c r="GO338" s="19"/>
      <c r="GP338" s="19"/>
      <c r="GQ338" s="19"/>
      <c r="GR338" s="19"/>
      <c r="GS338" s="19"/>
      <c r="GT338" s="19"/>
      <c r="GU338" s="19"/>
      <c r="GV338" s="19"/>
      <c r="GW338" s="19"/>
      <c r="GX338" s="19"/>
      <c r="GY338" s="19"/>
      <c r="GZ338" s="19"/>
      <c r="HA338" s="19"/>
      <c r="HB338" s="19"/>
      <c r="HC338" s="19"/>
      <c r="HD338" s="19"/>
      <c r="HE338" s="19"/>
      <c r="HF338" s="19"/>
      <c r="HG338" s="19"/>
      <c r="HH338" s="19"/>
      <c r="HI338" s="19"/>
      <c r="HJ338" s="19"/>
      <c r="HK338" s="19"/>
      <c r="HL338" s="19"/>
      <c r="HM338" s="19"/>
      <c r="HN338" s="19"/>
      <c r="HO338" s="19"/>
      <c r="HP338" s="19"/>
      <c r="HQ338" s="19"/>
      <c r="HR338" s="19"/>
      <c r="HS338" s="19"/>
      <c r="HT338" s="19"/>
      <c r="HU338" s="19"/>
      <c r="HV338" s="19"/>
      <c r="HW338" s="19"/>
      <c r="HX338" s="19"/>
      <c r="HY338" s="19"/>
      <c r="HZ338" s="19"/>
      <c r="IA338" s="19"/>
      <c r="IB338" s="19"/>
      <c r="IC338" s="19"/>
      <c r="ID338" s="19"/>
      <c r="IE338" s="19"/>
      <c r="IF338" s="19"/>
      <c r="IG338" s="19"/>
      <c r="IH338" s="19"/>
      <c r="II338" s="19"/>
      <c r="IJ338" s="19"/>
      <c r="IK338" s="19"/>
      <c r="IL338" s="19"/>
      <c r="IM338" s="19"/>
      <c r="IN338" s="19"/>
      <c r="IO338" s="19"/>
      <c r="IP338" s="19"/>
      <c r="IQ338" s="19"/>
      <c r="IR338" s="19"/>
      <c r="IS338" s="19"/>
      <c r="IT338" s="19"/>
      <c r="IU338" s="19"/>
      <c r="IV338" s="19"/>
    </row>
    <row r="339" spans="1:256" s="28" customFormat="1" ht="16.5">
      <c r="A339" s="27"/>
      <c r="B339" s="11"/>
      <c r="C339" s="29"/>
      <c r="D339" s="29"/>
      <c r="E339" s="29"/>
      <c r="F339" s="29"/>
      <c r="I339" s="19"/>
      <c r="J339" s="19"/>
      <c r="K339" s="19"/>
      <c r="L339" s="19"/>
      <c r="M339" s="19"/>
      <c r="N339" s="19"/>
      <c r="O339" s="19"/>
      <c r="P339" s="19"/>
      <c r="Q339" s="19"/>
      <c r="R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c r="DQ339" s="19"/>
      <c r="DR339" s="19"/>
      <c r="DS339" s="19"/>
      <c r="DT339" s="19"/>
      <c r="DU339" s="19"/>
      <c r="DV339" s="19"/>
      <c r="DW339" s="19"/>
      <c r="DX339" s="19"/>
      <c r="DY339" s="19"/>
      <c r="DZ339" s="19"/>
      <c r="EA339" s="19"/>
      <c r="EB339" s="19"/>
      <c r="EC339" s="19"/>
      <c r="ED339" s="19"/>
      <c r="EE339" s="19"/>
      <c r="EF339" s="19"/>
      <c r="EG339" s="19"/>
      <c r="EH339" s="19"/>
      <c r="EI339" s="19"/>
      <c r="EJ339" s="19"/>
      <c r="EK339" s="19"/>
      <c r="EL339" s="19"/>
      <c r="EM339" s="19"/>
      <c r="EN339" s="19"/>
      <c r="EO339" s="19"/>
      <c r="EP339" s="19"/>
      <c r="EQ339" s="19"/>
      <c r="ER339" s="19"/>
      <c r="ES339" s="19"/>
      <c r="ET339" s="19"/>
      <c r="EU339" s="19"/>
      <c r="EV339" s="19"/>
      <c r="EW339" s="19"/>
      <c r="EX339" s="19"/>
      <c r="EY339" s="19"/>
      <c r="EZ339" s="19"/>
      <c r="FA339" s="19"/>
      <c r="FB339" s="19"/>
      <c r="FC339" s="19"/>
      <c r="FD339" s="19"/>
      <c r="FE339" s="19"/>
      <c r="FF339" s="19"/>
      <c r="FG339" s="19"/>
      <c r="FH339" s="19"/>
      <c r="FI339" s="19"/>
      <c r="FJ339" s="19"/>
      <c r="FK339" s="19"/>
      <c r="FL339" s="19"/>
      <c r="FM339" s="19"/>
      <c r="FN339" s="19"/>
      <c r="FO339" s="19"/>
      <c r="FP339" s="19"/>
      <c r="FQ339" s="19"/>
      <c r="FR339" s="19"/>
      <c r="FS339" s="19"/>
      <c r="FT339" s="19"/>
      <c r="FU339" s="19"/>
      <c r="FV339" s="19"/>
      <c r="FW339" s="19"/>
      <c r="FX339" s="19"/>
      <c r="FY339" s="19"/>
      <c r="FZ339" s="19"/>
      <c r="GA339" s="19"/>
      <c r="GB339" s="19"/>
      <c r="GC339" s="19"/>
      <c r="GD339" s="19"/>
      <c r="GE339" s="19"/>
      <c r="GF339" s="19"/>
      <c r="GG339" s="19"/>
      <c r="GH339" s="19"/>
      <c r="GI339" s="19"/>
      <c r="GJ339" s="19"/>
      <c r="GK339" s="19"/>
      <c r="GL339" s="19"/>
      <c r="GM339" s="19"/>
      <c r="GN339" s="19"/>
      <c r="GO339" s="19"/>
      <c r="GP339" s="19"/>
      <c r="GQ339" s="19"/>
      <c r="GR339" s="19"/>
      <c r="GS339" s="19"/>
      <c r="GT339" s="19"/>
      <c r="GU339" s="19"/>
      <c r="GV339" s="19"/>
      <c r="GW339" s="19"/>
      <c r="GX339" s="19"/>
      <c r="GY339" s="19"/>
      <c r="GZ339" s="19"/>
      <c r="HA339" s="19"/>
      <c r="HB339" s="19"/>
      <c r="HC339" s="19"/>
      <c r="HD339" s="1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row>
    <row r="340" spans="1:256" s="28" customFormat="1" ht="16.5">
      <c r="A340" s="27"/>
      <c r="B340" s="11"/>
      <c r="C340" s="29"/>
      <c r="D340" s="29"/>
      <c r="E340" s="29"/>
      <c r="F340" s="29"/>
      <c r="I340" s="19"/>
      <c r="J340" s="19"/>
      <c r="K340" s="19"/>
      <c r="L340" s="19"/>
      <c r="M340" s="19"/>
      <c r="N340" s="19"/>
      <c r="O340" s="19"/>
      <c r="P340" s="19"/>
      <c r="Q340" s="19"/>
      <c r="R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row>
    <row r="341" spans="1:256" s="28" customFormat="1" ht="16.5">
      <c r="A341" s="27"/>
      <c r="B341" s="11"/>
      <c r="C341" s="29"/>
      <c r="D341" s="29"/>
      <c r="E341" s="29"/>
      <c r="F341" s="29"/>
      <c r="I341" s="19"/>
      <c r="J341" s="19"/>
      <c r="K341" s="19"/>
      <c r="L341" s="19"/>
      <c r="M341" s="19"/>
      <c r="N341" s="19"/>
      <c r="O341" s="19"/>
      <c r="P341" s="19"/>
      <c r="Q341" s="19"/>
      <c r="R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c r="DQ341" s="19"/>
      <c r="DR341" s="19"/>
      <c r="DS341" s="19"/>
      <c r="DT341" s="19"/>
      <c r="DU341" s="19"/>
      <c r="DV341" s="19"/>
      <c r="DW341" s="19"/>
      <c r="DX341" s="19"/>
      <c r="DY341" s="19"/>
      <c r="DZ341" s="19"/>
      <c r="EA341" s="19"/>
      <c r="EB341" s="19"/>
      <c r="EC341" s="19"/>
      <c r="ED341" s="19"/>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c r="GN341" s="19"/>
      <c r="GO341" s="19"/>
      <c r="GP341" s="19"/>
      <c r="GQ341" s="19"/>
      <c r="GR341" s="19"/>
      <c r="GS341" s="19"/>
      <c r="GT341" s="19"/>
      <c r="GU341" s="19"/>
      <c r="GV341" s="19"/>
      <c r="GW341" s="19"/>
      <c r="GX341" s="19"/>
      <c r="GY341" s="19"/>
      <c r="GZ341" s="19"/>
      <c r="HA341" s="19"/>
      <c r="HB341" s="19"/>
      <c r="HC341" s="19"/>
      <c r="HD341" s="1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row>
    <row r="342" spans="1:256" s="28" customFormat="1" ht="16.5">
      <c r="A342" s="27"/>
      <c r="B342" s="11"/>
      <c r="C342" s="29"/>
      <c r="D342" s="29"/>
      <c r="E342" s="29"/>
      <c r="F342" s="29"/>
      <c r="I342" s="19"/>
      <c r="J342" s="19"/>
      <c r="K342" s="19"/>
      <c r="L342" s="19"/>
      <c r="M342" s="19"/>
      <c r="N342" s="19"/>
      <c r="O342" s="19"/>
      <c r="P342" s="19"/>
      <c r="Q342" s="19"/>
      <c r="R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c r="DQ342" s="19"/>
      <c r="DR342" s="19"/>
      <c r="DS342" s="19"/>
      <c r="DT342" s="19"/>
      <c r="DU342" s="19"/>
      <c r="DV342" s="19"/>
      <c r="DW342" s="19"/>
      <c r="DX342" s="19"/>
      <c r="DY342" s="19"/>
      <c r="DZ342" s="19"/>
      <c r="EA342" s="19"/>
      <c r="EB342" s="19"/>
      <c r="EC342" s="19"/>
      <c r="ED342" s="19"/>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c r="GN342" s="19"/>
      <c r="GO342" s="19"/>
      <c r="GP342" s="19"/>
      <c r="GQ342" s="19"/>
      <c r="GR342" s="19"/>
      <c r="GS342" s="19"/>
      <c r="GT342" s="19"/>
      <c r="GU342" s="19"/>
      <c r="GV342" s="19"/>
      <c r="GW342" s="19"/>
      <c r="GX342" s="19"/>
      <c r="GY342" s="19"/>
      <c r="GZ342" s="19"/>
      <c r="HA342" s="19"/>
      <c r="HB342" s="19"/>
      <c r="HC342" s="19"/>
      <c r="HD342" s="19"/>
      <c r="HE342" s="19"/>
      <c r="HF342" s="19"/>
      <c r="HG342" s="19"/>
      <c r="HH342" s="19"/>
      <c r="HI342" s="19"/>
      <c r="HJ342" s="19"/>
      <c r="HK342" s="19"/>
      <c r="HL342" s="19"/>
      <c r="HM342" s="19"/>
      <c r="HN342" s="19"/>
      <c r="HO342" s="19"/>
      <c r="HP342" s="19"/>
      <c r="HQ342" s="19"/>
      <c r="HR342" s="19"/>
      <c r="HS342" s="19"/>
      <c r="HT342" s="19"/>
      <c r="HU342" s="19"/>
      <c r="HV342" s="19"/>
      <c r="HW342" s="19"/>
      <c r="HX342" s="19"/>
      <c r="HY342" s="19"/>
      <c r="HZ342" s="19"/>
      <c r="IA342" s="19"/>
      <c r="IB342" s="19"/>
      <c r="IC342" s="19"/>
      <c r="ID342" s="19"/>
      <c r="IE342" s="19"/>
      <c r="IF342" s="19"/>
      <c r="IG342" s="19"/>
      <c r="IH342" s="19"/>
      <c r="II342" s="19"/>
      <c r="IJ342" s="19"/>
      <c r="IK342" s="19"/>
      <c r="IL342" s="19"/>
      <c r="IM342" s="19"/>
      <c r="IN342" s="19"/>
      <c r="IO342" s="19"/>
      <c r="IP342" s="19"/>
      <c r="IQ342" s="19"/>
      <c r="IR342" s="19"/>
      <c r="IS342" s="19"/>
      <c r="IT342" s="19"/>
      <c r="IU342" s="19"/>
      <c r="IV342" s="19"/>
    </row>
    <row r="343" spans="1:256" s="28" customFormat="1" ht="16.5">
      <c r="A343" s="27"/>
      <c r="B343" s="11"/>
      <c r="C343" s="29"/>
      <c r="D343" s="29"/>
      <c r="E343" s="29"/>
      <c r="F343" s="29"/>
      <c r="I343" s="19"/>
      <c r="J343" s="19"/>
      <c r="K343" s="19"/>
      <c r="L343" s="19"/>
      <c r="M343" s="19"/>
      <c r="N343" s="19"/>
      <c r="O343" s="19"/>
      <c r="P343" s="19"/>
      <c r="Q343" s="19"/>
      <c r="R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c r="GN343" s="19"/>
      <c r="GO343" s="19"/>
      <c r="GP343" s="19"/>
      <c r="GQ343" s="19"/>
      <c r="GR343" s="19"/>
      <c r="GS343" s="19"/>
      <c r="GT343" s="19"/>
      <c r="GU343" s="19"/>
      <c r="GV343" s="19"/>
      <c r="GW343" s="19"/>
      <c r="GX343" s="19"/>
      <c r="GY343" s="19"/>
      <c r="GZ343" s="19"/>
      <c r="HA343" s="19"/>
      <c r="HB343" s="19"/>
      <c r="HC343" s="19"/>
      <c r="HD343" s="19"/>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row>
    <row r="344" spans="1:256" s="28" customFormat="1" ht="16.5">
      <c r="A344" s="27"/>
      <c r="B344" s="11"/>
      <c r="C344" s="29"/>
      <c r="D344" s="29"/>
      <c r="E344" s="29"/>
      <c r="F344" s="29"/>
      <c r="I344" s="19"/>
      <c r="J344" s="19"/>
      <c r="K344" s="19"/>
      <c r="L344" s="19"/>
      <c r="M344" s="19"/>
      <c r="N344" s="19"/>
      <c r="O344" s="19"/>
      <c r="P344" s="19"/>
      <c r="Q344" s="19"/>
      <c r="R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19"/>
      <c r="DV344" s="19"/>
      <c r="DW344" s="19"/>
      <c r="DX344" s="19"/>
      <c r="DY344" s="19"/>
      <c r="DZ344" s="19"/>
      <c r="EA344" s="19"/>
      <c r="EB344" s="19"/>
      <c r="EC344" s="19"/>
      <c r="ED344" s="19"/>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c r="GN344" s="19"/>
      <c r="GO344" s="19"/>
      <c r="GP344" s="19"/>
      <c r="GQ344" s="19"/>
      <c r="GR344" s="19"/>
      <c r="GS344" s="19"/>
      <c r="GT344" s="19"/>
      <c r="GU344" s="19"/>
      <c r="GV344" s="19"/>
      <c r="GW344" s="19"/>
      <c r="GX344" s="19"/>
      <c r="GY344" s="19"/>
      <c r="GZ344" s="19"/>
      <c r="HA344" s="19"/>
      <c r="HB344" s="19"/>
      <c r="HC344" s="19"/>
      <c r="HD344" s="19"/>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28" customFormat="1" ht="16.5">
      <c r="A345" s="27"/>
      <c r="B345" s="11"/>
      <c r="C345" s="29"/>
      <c r="D345" s="29"/>
      <c r="E345" s="29"/>
      <c r="F345" s="29"/>
      <c r="I345" s="19"/>
      <c r="J345" s="19"/>
      <c r="K345" s="19"/>
      <c r="L345" s="19"/>
      <c r="M345" s="19"/>
      <c r="N345" s="19"/>
      <c r="O345" s="19"/>
      <c r="P345" s="19"/>
      <c r="Q345" s="19"/>
      <c r="R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56" s="28" customFormat="1" ht="16.5">
      <c r="A346" s="27"/>
      <c r="B346" s="11"/>
      <c r="C346" s="29"/>
      <c r="D346" s="29"/>
      <c r="E346" s="29"/>
      <c r="F346" s="29"/>
      <c r="I346" s="19"/>
      <c r="J346" s="19"/>
      <c r="K346" s="19"/>
      <c r="L346" s="19"/>
      <c r="M346" s="19"/>
      <c r="N346" s="19"/>
      <c r="O346" s="19"/>
      <c r="P346" s="19"/>
      <c r="Q346" s="19"/>
      <c r="R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19"/>
      <c r="EV346" s="19"/>
      <c r="EW346" s="19"/>
      <c r="EX346" s="19"/>
      <c r="EY346" s="19"/>
      <c r="EZ346" s="19"/>
      <c r="FA346" s="19"/>
      <c r="FB346" s="19"/>
      <c r="FC346" s="19"/>
      <c r="FD346" s="19"/>
      <c r="FE346" s="19"/>
      <c r="FF346" s="19"/>
      <c r="FG346" s="19"/>
      <c r="FH346" s="19"/>
      <c r="FI346" s="19"/>
      <c r="FJ346" s="19"/>
      <c r="FK346" s="19"/>
      <c r="FL346" s="19"/>
      <c r="FM346" s="19"/>
      <c r="FN346" s="19"/>
      <c r="FO346" s="19"/>
      <c r="FP346" s="19"/>
      <c r="FQ346" s="19"/>
      <c r="FR346" s="19"/>
      <c r="FS346" s="19"/>
      <c r="FT346" s="19"/>
      <c r="FU346" s="19"/>
      <c r="FV346" s="19"/>
      <c r="FW346" s="19"/>
      <c r="FX346" s="19"/>
      <c r="FY346" s="19"/>
      <c r="FZ346" s="19"/>
      <c r="GA346" s="19"/>
      <c r="GB346" s="19"/>
      <c r="GC346" s="19"/>
      <c r="GD346" s="19"/>
      <c r="GE346" s="19"/>
      <c r="GF346" s="19"/>
      <c r="GG346" s="19"/>
      <c r="GH346" s="19"/>
      <c r="GI346" s="19"/>
      <c r="GJ346" s="19"/>
      <c r="GK346" s="19"/>
      <c r="GL346" s="19"/>
      <c r="GM346" s="19"/>
      <c r="GN346" s="19"/>
      <c r="GO346" s="19"/>
      <c r="GP346" s="19"/>
      <c r="GQ346" s="19"/>
      <c r="GR346" s="19"/>
      <c r="GS346" s="19"/>
      <c r="GT346" s="19"/>
      <c r="GU346" s="19"/>
      <c r="GV346" s="19"/>
      <c r="GW346" s="19"/>
      <c r="GX346" s="19"/>
      <c r="GY346" s="19"/>
      <c r="GZ346" s="19"/>
      <c r="HA346" s="19"/>
      <c r="HB346" s="19"/>
      <c r="HC346" s="19"/>
      <c r="HD346" s="19"/>
      <c r="HE346" s="19"/>
      <c r="HF346" s="19"/>
      <c r="HG346" s="19"/>
      <c r="HH346" s="19"/>
      <c r="HI346" s="19"/>
      <c r="HJ346" s="19"/>
      <c r="HK346" s="19"/>
      <c r="HL346" s="19"/>
      <c r="HM346" s="19"/>
      <c r="HN346" s="19"/>
      <c r="HO346" s="19"/>
      <c r="HP346" s="19"/>
      <c r="HQ346" s="19"/>
      <c r="HR346" s="19"/>
      <c r="HS346" s="19"/>
      <c r="HT346" s="19"/>
      <c r="HU346" s="19"/>
      <c r="HV346" s="19"/>
      <c r="HW346" s="19"/>
      <c r="HX346" s="19"/>
      <c r="HY346" s="19"/>
      <c r="HZ346" s="19"/>
      <c r="IA346" s="19"/>
      <c r="IB346" s="19"/>
      <c r="IC346" s="19"/>
      <c r="ID346" s="19"/>
      <c r="IE346" s="19"/>
      <c r="IF346" s="19"/>
      <c r="IG346" s="19"/>
      <c r="IH346" s="19"/>
      <c r="II346" s="19"/>
      <c r="IJ346" s="19"/>
      <c r="IK346" s="19"/>
      <c r="IL346" s="19"/>
      <c r="IM346" s="19"/>
      <c r="IN346" s="19"/>
      <c r="IO346" s="19"/>
      <c r="IP346" s="19"/>
      <c r="IQ346" s="19"/>
      <c r="IR346" s="19"/>
      <c r="IS346" s="19"/>
      <c r="IT346" s="19"/>
      <c r="IU346" s="19"/>
      <c r="IV346" s="19"/>
    </row>
    <row r="347" spans="1:256" s="28" customFormat="1" ht="16.5">
      <c r="A347" s="27"/>
      <c r="B347" s="11"/>
      <c r="C347" s="29"/>
      <c r="D347" s="29"/>
      <c r="E347" s="29"/>
      <c r="F347" s="29"/>
      <c r="I347" s="19"/>
      <c r="J347" s="19"/>
      <c r="K347" s="19"/>
      <c r="L347" s="19"/>
      <c r="M347" s="19"/>
      <c r="N347" s="19"/>
      <c r="O347" s="19"/>
      <c r="P347" s="19"/>
      <c r="Q347" s="19"/>
      <c r="R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c r="DQ347" s="19"/>
      <c r="DR347" s="19"/>
      <c r="DS347" s="19"/>
      <c r="DT347" s="19"/>
      <c r="DU347" s="19"/>
      <c r="DV347" s="19"/>
      <c r="DW347" s="19"/>
      <c r="DX347" s="19"/>
      <c r="DY347" s="19"/>
      <c r="DZ347" s="19"/>
      <c r="EA347" s="19"/>
      <c r="EB347" s="19"/>
      <c r="EC347" s="19"/>
      <c r="ED347" s="19"/>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c r="GN347" s="19"/>
      <c r="GO347" s="19"/>
      <c r="GP347" s="19"/>
      <c r="GQ347" s="19"/>
      <c r="GR347" s="19"/>
      <c r="GS347" s="19"/>
      <c r="GT347" s="19"/>
      <c r="GU347" s="19"/>
      <c r="GV347" s="19"/>
      <c r="GW347" s="19"/>
      <c r="GX347" s="19"/>
      <c r="GY347" s="19"/>
      <c r="GZ347" s="19"/>
      <c r="HA347" s="19"/>
      <c r="HB347" s="19"/>
      <c r="HC347" s="19"/>
      <c r="HD347" s="19"/>
      <c r="HE347" s="19"/>
      <c r="HF347" s="19"/>
      <c r="HG347" s="19"/>
      <c r="HH347" s="19"/>
      <c r="HI347" s="19"/>
      <c r="HJ347" s="19"/>
      <c r="HK347" s="19"/>
      <c r="HL347" s="19"/>
      <c r="HM347" s="19"/>
      <c r="HN347" s="19"/>
      <c r="HO347" s="19"/>
      <c r="HP347" s="19"/>
      <c r="HQ347" s="19"/>
      <c r="HR347" s="19"/>
      <c r="HS347" s="19"/>
      <c r="HT347" s="19"/>
      <c r="HU347" s="19"/>
      <c r="HV347" s="19"/>
      <c r="HW347" s="19"/>
      <c r="HX347" s="19"/>
      <c r="HY347" s="19"/>
      <c r="HZ347" s="19"/>
      <c r="IA347" s="19"/>
      <c r="IB347" s="19"/>
      <c r="IC347" s="19"/>
      <c r="ID347" s="19"/>
      <c r="IE347" s="19"/>
      <c r="IF347" s="19"/>
      <c r="IG347" s="19"/>
      <c r="IH347" s="19"/>
      <c r="II347" s="19"/>
      <c r="IJ347" s="19"/>
      <c r="IK347" s="19"/>
      <c r="IL347" s="19"/>
      <c r="IM347" s="19"/>
      <c r="IN347" s="19"/>
      <c r="IO347" s="19"/>
      <c r="IP347" s="19"/>
      <c r="IQ347" s="19"/>
      <c r="IR347" s="19"/>
      <c r="IS347" s="19"/>
      <c r="IT347" s="19"/>
      <c r="IU347" s="19"/>
      <c r="IV347" s="19"/>
    </row>
    <row r="348" spans="1:256" s="28" customFormat="1" ht="16.5">
      <c r="A348" s="27"/>
      <c r="B348" s="11"/>
      <c r="C348" s="29"/>
      <c r="D348" s="29"/>
      <c r="E348" s="29"/>
      <c r="F348" s="29"/>
      <c r="I348" s="19"/>
      <c r="J348" s="19"/>
      <c r="K348" s="19"/>
      <c r="L348" s="19"/>
      <c r="M348" s="19"/>
      <c r="N348" s="19"/>
      <c r="O348" s="19"/>
      <c r="P348" s="19"/>
      <c r="Q348" s="19"/>
      <c r="R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c r="DQ348" s="19"/>
      <c r="DR348" s="19"/>
      <c r="DS348" s="19"/>
      <c r="DT348" s="19"/>
      <c r="DU348" s="19"/>
      <c r="DV348" s="19"/>
      <c r="DW348" s="19"/>
      <c r="DX348" s="19"/>
      <c r="DY348" s="19"/>
      <c r="DZ348" s="19"/>
      <c r="EA348" s="19"/>
      <c r="EB348" s="19"/>
      <c r="EC348" s="19"/>
      <c r="ED348" s="19"/>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c r="GN348" s="19"/>
      <c r="GO348" s="19"/>
      <c r="GP348" s="19"/>
      <c r="GQ348" s="19"/>
      <c r="GR348" s="19"/>
      <c r="GS348" s="19"/>
      <c r="GT348" s="19"/>
      <c r="GU348" s="19"/>
      <c r="GV348" s="19"/>
      <c r="GW348" s="19"/>
      <c r="GX348" s="19"/>
      <c r="GY348" s="19"/>
      <c r="GZ348" s="19"/>
      <c r="HA348" s="19"/>
      <c r="HB348" s="19"/>
      <c r="HC348" s="19"/>
      <c r="HD348" s="19"/>
      <c r="HE348" s="19"/>
      <c r="HF348" s="19"/>
      <c r="HG348" s="19"/>
      <c r="HH348" s="19"/>
      <c r="HI348" s="19"/>
      <c r="HJ348" s="19"/>
      <c r="HK348" s="19"/>
      <c r="HL348" s="19"/>
      <c r="HM348" s="19"/>
      <c r="HN348" s="19"/>
      <c r="HO348" s="19"/>
      <c r="HP348" s="19"/>
      <c r="HQ348" s="19"/>
      <c r="HR348" s="19"/>
      <c r="HS348" s="19"/>
      <c r="HT348" s="19"/>
      <c r="HU348" s="19"/>
      <c r="HV348" s="19"/>
      <c r="HW348" s="19"/>
      <c r="HX348" s="19"/>
      <c r="HY348" s="19"/>
      <c r="HZ348" s="19"/>
      <c r="IA348" s="19"/>
      <c r="IB348" s="19"/>
      <c r="IC348" s="19"/>
      <c r="ID348" s="19"/>
      <c r="IE348" s="19"/>
      <c r="IF348" s="19"/>
      <c r="IG348" s="19"/>
      <c r="IH348" s="19"/>
      <c r="II348" s="19"/>
      <c r="IJ348" s="19"/>
      <c r="IK348" s="19"/>
      <c r="IL348" s="19"/>
      <c r="IM348" s="19"/>
      <c r="IN348" s="19"/>
      <c r="IO348" s="19"/>
      <c r="IP348" s="19"/>
      <c r="IQ348" s="19"/>
      <c r="IR348" s="19"/>
      <c r="IS348" s="19"/>
      <c r="IT348" s="19"/>
      <c r="IU348" s="19"/>
      <c r="IV348" s="19"/>
    </row>
    <row r="349" spans="1:256" s="28" customFormat="1" ht="16.5">
      <c r="A349" s="27"/>
      <c r="B349" s="11"/>
      <c r="C349" s="29"/>
      <c r="D349" s="29"/>
      <c r="E349" s="29"/>
      <c r="F349" s="29"/>
      <c r="I349" s="19"/>
      <c r="J349" s="19"/>
      <c r="K349" s="19"/>
      <c r="L349" s="19"/>
      <c r="M349" s="19"/>
      <c r="N349" s="19"/>
      <c r="O349" s="19"/>
      <c r="P349" s="19"/>
      <c r="Q349" s="19"/>
      <c r="R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c r="DQ349" s="19"/>
      <c r="DR349" s="19"/>
      <c r="DS349" s="19"/>
      <c r="DT349" s="19"/>
      <c r="DU349" s="19"/>
      <c r="DV349" s="19"/>
      <c r="DW349" s="19"/>
      <c r="DX349" s="19"/>
      <c r="DY349" s="19"/>
      <c r="DZ349" s="19"/>
      <c r="EA349" s="19"/>
      <c r="EB349" s="19"/>
      <c r="EC349" s="19"/>
      <c r="ED349" s="19"/>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c r="GN349" s="19"/>
      <c r="GO349" s="19"/>
      <c r="GP349" s="19"/>
      <c r="GQ349" s="19"/>
      <c r="GR349" s="19"/>
      <c r="GS349" s="19"/>
      <c r="GT349" s="19"/>
      <c r="GU349" s="19"/>
      <c r="GV349" s="19"/>
      <c r="GW349" s="19"/>
      <c r="GX349" s="19"/>
      <c r="GY349" s="19"/>
      <c r="GZ349" s="19"/>
      <c r="HA349" s="19"/>
      <c r="HB349" s="19"/>
      <c r="HC349" s="19"/>
      <c r="HD349" s="19"/>
      <c r="HE349" s="19"/>
      <c r="HF349" s="19"/>
      <c r="HG349" s="19"/>
      <c r="HH349" s="19"/>
      <c r="HI349" s="19"/>
      <c r="HJ349" s="19"/>
      <c r="HK349" s="19"/>
      <c r="HL349" s="19"/>
      <c r="HM349" s="19"/>
      <c r="HN349" s="19"/>
      <c r="HO349" s="19"/>
      <c r="HP349" s="19"/>
      <c r="HQ349" s="19"/>
      <c r="HR349" s="19"/>
      <c r="HS349" s="19"/>
      <c r="HT349" s="19"/>
      <c r="HU349" s="19"/>
      <c r="HV349" s="19"/>
      <c r="HW349" s="19"/>
      <c r="HX349" s="19"/>
      <c r="HY349" s="19"/>
      <c r="HZ349" s="19"/>
      <c r="IA349" s="19"/>
      <c r="IB349" s="19"/>
      <c r="IC349" s="19"/>
      <c r="ID349" s="19"/>
      <c r="IE349" s="19"/>
      <c r="IF349" s="19"/>
      <c r="IG349" s="19"/>
      <c r="IH349" s="19"/>
      <c r="II349" s="19"/>
      <c r="IJ349" s="19"/>
      <c r="IK349" s="19"/>
      <c r="IL349" s="19"/>
      <c r="IM349" s="19"/>
      <c r="IN349" s="19"/>
      <c r="IO349" s="19"/>
      <c r="IP349" s="19"/>
      <c r="IQ349" s="19"/>
      <c r="IR349" s="19"/>
      <c r="IS349" s="19"/>
      <c r="IT349" s="19"/>
      <c r="IU349" s="19"/>
      <c r="IV349" s="19"/>
    </row>
    <row r="350" spans="1:256" s="28" customFormat="1" ht="16.5">
      <c r="A350" s="27"/>
      <c r="B350" s="11"/>
      <c r="C350" s="29"/>
      <c r="D350" s="29"/>
      <c r="E350" s="29"/>
      <c r="F350" s="29"/>
      <c r="I350" s="19"/>
      <c r="J350" s="19"/>
      <c r="K350" s="19"/>
      <c r="L350" s="19"/>
      <c r="M350" s="19"/>
      <c r="N350" s="19"/>
      <c r="O350" s="19"/>
      <c r="P350" s="19"/>
      <c r="Q350" s="19"/>
      <c r="R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c r="DQ350" s="19"/>
      <c r="DR350" s="19"/>
      <c r="DS350" s="19"/>
      <c r="DT350" s="19"/>
      <c r="DU350" s="19"/>
      <c r="DV350" s="19"/>
      <c r="DW350" s="19"/>
      <c r="DX350" s="19"/>
      <c r="DY350" s="19"/>
      <c r="DZ350" s="19"/>
      <c r="EA350" s="19"/>
      <c r="EB350" s="19"/>
      <c r="EC350" s="19"/>
      <c r="ED350" s="19"/>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c r="GN350" s="19"/>
      <c r="GO350" s="19"/>
      <c r="GP350" s="19"/>
      <c r="GQ350" s="19"/>
      <c r="GR350" s="19"/>
      <c r="GS350" s="19"/>
      <c r="GT350" s="19"/>
      <c r="GU350" s="19"/>
      <c r="GV350" s="19"/>
      <c r="GW350" s="19"/>
      <c r="GX350" s="19"/>
      <c r="GY350" s="19"/>
      <c r="GZ350" s="19"/>
      <c r="HA350" s="19"/>
      <c r="HB350" s="19"/>
      <c r="HC350" s="19"/>
      <c r="HD350" s="19"/>
      <c r="HE350" s="19"/>
      <c r="HF350" s="19"/>
      <c r="HG350" s="19"/>
      <c r="HH350" s="19"/>
      <c r="HI350" s="19"/>
      <c r="HJ350" s="19"/>
      <c r="HK350" s="19"/>
      <c r="HL350" s="19"/>
      <c r="HM350" s="19"/>
      <c r="HN350" s="19"/>
      <c r="HO350" s="19"/>
      <c r="HP350" s="19"/>
      <c r="HQ350" s="19"/>
      <c r="HR350" s="19"/>
      <c r="HS350" s="19"/>
      <c r="HT350" s="19"/>
      <c r="HU350" s="19"/>
      <c r="HV350" s="19"/>
      <c r="HW350" s="19"/>
      <c r="HX350" s="19"/>
      <c r="HY350" s="19"/>
      <c r="HZ350" s="19"/>
      <c r="IA350" s="19"/>
      <c r="IB350" s="19"/>
      <c r="IC350" s="19"/>
      <c r="ID350" s="19"/>
      <c r="IE350" s="19"/>
      <c r="IF350" s="19"/>
      <c r="IG350" s="19"/>
      <c r="IH350" s="19"/>
      <c r="II350" s="19"/>
      <c r="IJ350" s="19"/>
      <c r="IK350" s="19"/>
      <c r="IL350" s="19"/>
      <c r="IM350" s="19"/>
      <c r="IN350" s="19"/>
      <c r="IO350" s="19"/>
      <c r="IP350" s="19"/>
      <c r="IQ350" s="19"/>
      <c r="IR350" s="19"/>
      <c r="IS350" s="19"/>
      <c r="IT350" s="19"/>
      <c r="IU350" s="19"/>
      <c r="IV350" s="19"/>
    </row>
    <row r="351" spans="1:256" s="28" customFormat="1" ht="16.5">
      <c r="A351" s="27"/>
      <c r="B351" s="11"/>
      <c r="C351" s="29"/>
      <c r="D351" s="29"/>
      <c r="E351" s="29"/>
      <c r="F351" s="29"/>
      <c r="I351" s="19"/>
      <c r="J351" s="19"/>
      <c r="K351" s="19"/>
      <c r="L351" s="19"/>
      <c r="M351" s="19"/>
      <c r="N351" s="19"/>
      <c r="O351" s="19"/>
      <c r="P351" s="19"/>
      <c r="Q351" s="19"/>
      <c r="R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c r="GX351" s="19"/>
      <c r="GY351" s="19"/>
      <c r="GZ351" s="19"/>
      <c r="HA351" s="19"/>
      <c r="HB351" s="19"/>
      <c r="HC351" s="19"/>
      <c r="HD351" s="19"/>
      <c r="HE351" s="19"/>
      <c r="HF351" s="19"/>
      <c r="HG351" s="19"/>
      <c r="HH351" s="19"/>
      <c r="HI351" s="19"/>
      <c r="HJ351" s="19"/>
      <c r="HK351" s="19"/>
      <c r="HL351" s="19"/>
      <c r="HM351" s="19"/>
      <c r="HN351" s="19"/>
      <c r="HO351" s="19"/>
      <c r="HP351" s="19"/>
      <c r="HQ351" s="19"/>
      <c r="HR351" s="19"/>
      <c r="HS351" s="19"/>
      <c r="HT351" s="19"/>
      <c r="HU351" s="19"/>
      <c r="HV351" s="19"/>
      <c r="HW351" s="19"/>
      <c r="HX351" s="19"/>
      <c r="HY351" s="19"/>
      <c r="HZ351" s="19"/>
      <c r="IA351" s="19"/>
      <c r="IB351" s="19"/>
      <c r="IC351" s="19"/>
      <c r="ID351" s="19"/>
      <c r="IE351" s="19"/>
      <c r="IF351" s="19"/>
      <c r="IG351" s="19"/>
      <c r="IH351" s="19"/>
      <c r="II351" s="19"/>
      <c r="IJ351" s="19"/>
      <c r="IK351" s="19"/>
      <c r="IL351" s="19"/>
      <c r="IM351" s="19"/>
      <c r="IN351" s="19"/>
      <c r="IO351" s="19"/>
      <c r="IP351" s="19"/>
      <c r="IQ351" s="19"/>
      <c r="IR351" s="19"/>
      <c r="IS351" s="19"/>
      <c r="IT351" s="19"/>
      <c r="IU351" s="19"/>
      <c r="IV351" s="19"/>
    </row>
    <row r="352" spans="1:256" s="28" customFormat="1" ht="16.5">
      <c r="A352" s="27"/>
      <c r="B352" s="11"/>
      <c r="C352" s="29"/>
      <c r="D352" s="29"/>
      <c r="E352" s="29"/>
      <c r="F352" s="29"/>
      <c r="I352" s="19"/>
      <c r="J352" s="19"/>
      <c r="K352" s="19"/>
      <c r="L352" s="19"/>
      <c r="M352" s="19"/>
      <c r="N352" s="19"/>
      <c r="O352" s="19"/>
      <c r="P352" s="19"/>
      <c r="Q352" s="19"/>
      <c r="R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c r="IB352" s="19"/>
      <c r="IC352" s="19"/>
      <c r="ID352" s="19"/>
      <c r="IE352" s="19"/>
      <c r="IF352" s="19"/>
      <c r="IG352" s="19"/>
      <c r="IH352" s="19"/>
      <c r="II352" s="19"/>
      <c r="IJ352" s="19"/>
      <c r="IK352" s="19"/>
      <c r="IL352" s="19"/>
      <c r="IM352" s="19"/>
      <c r="IN352" s="19"/>
      <c r="IO352" s="19"/>
      <c r="IP352" s="19"/>
      <c r="IQ352" s="19"/>
      <c r="IR352" s="19"/>
      <c r="IS352" s="19"/>
      <c r="IT352" s="19"/>
      <c r="IU352" s="19"/>
      <c r="IV352" s="19"/>
    </row>
    <row r="353" spans="1:256" s="28" customFormat="1" ht="16.5">
      <c r="A353" s="27"/>
      <c r="B353" s="11"/>
      <c r="C353" s="29"/>
      <c r="D353" s="29"/>
      <c r="E353" s="29"/>
      <c r="F353" s="29"/>
      <c r="I353" s="19"/>
      <c r="J353" s="19"/>
      <c r="K353" s="19"/>
      <c r="L353" s="19"/>
      <c r="M353" s="19"/>
      <c r="N353" s="19"/>
      <c r="O353" s="19"/>
      <c r="P353" s="19"/>
      <c r="Q353" s="19"/>
      <c r="R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c r="EO353" s="19"/>
      <c r="EP353" s="19"/>
      <c r="EQ353" s="19"/>
      <c r="ER353" s="19"/>
      <c r="ES353" s="19"/>
      <c r="ET353" s="19"/>
      <c r="EU353" s="19"/>
      <c r="EV353" s="19"/>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c r="GN353" s="19"/>
      <c r="GO353" s="19"/>
      <c r="GP353" s="19"/>
      <c r="GQ353" s="19"/>
      <c r="GR353" s="19"/>
      <c r="GS353" s="19"/>
      <c r="GT353" s="19"/>
      <c r="GU353" s="19"/>
      <c r="GV353" s="19"/>
      <c r="GW353" s="19"/>
      <c r="GX353" s="19"/>
      <c r="GY353" s="19"/>
      <c r="GZ353" s="19"/>
      <c r="HA353" s="19"/>
      <c r="HB353" s="19"/>
      <c r="HC353" s="19"/>
      <c r="HD353" s="19"/>
      <c r="HE353" s="19"/>
      <c r="HF353" s="19"/>
      <c r="HG353" s="19"/>
      <c r="HH353" s="19"/>
      <c r="HI353" s="19"/>
      <c r="HJ353" s="19"/>
      <c r="HK353" s="19"/>
      <c r="HL353" s="19"/>
      <c r="HM353" s="19"/>
      <c r="HN353" s="19"/>
      <c r="HO353" s="19"/>
      <c r="HP353" s="19"/>
      <c r="HQ353" s="19"/>
      <c r="HR353" s="19"/>
      <c r="HS353" s="19"/>
      <c r="HT353" s="19"/>
      <c r="HU353" s="19"/>
      <c r="HV353" s="19"/>
      <c r="HW353" s="19"/>
      <c r="HX353" s="19"/>
      <c r="HY353" s="19"/>
      <c r="HZ353" s="19"/>
      <c r="IA353" s="19"/>
      <c r="IB353" s="19"/>
      <c r="IC353" s="19"/>
      <c r="ID353" s="19"/>
      <c r="IE353" s="19"/>
      <c r="IF353" s="19"/>
      <c r="IG353" s="19"/>
      <c r="IH353" s="19"/>
      <c r="II353" s="19"/>
      <c r="IJ353" s="19"/>
      <c r="IK353" s="19"/>
      <c r="IL353" s="19"/>
      <c r="IM353" s="19"/>
      <c r="IN353" s="19"/>
      <c r="IO353" s="19"/>
      <c r="IP353" s="19"/>
      <c r="IQ353" s="19"/>
      <c r="IR353" s="19"/>
      <c r="IS353" s="19"/>
      <c r="IT353" s="19"/>
      <c r="IU353" s="19"/>
      <c r="IV353" s="19"/>
    </row>
    <row r="354" spans="1:256" s="28" customFormat="1" ht="16.5">
      <c r="A354" s="27"/>
      <c r="B354" s="11"/>
      <c r="C354" s="29"/>
      <c r="D354" s="29"/>
      <c r="E354" s="29"/>
      <c r="F354" s="29"/>
      <c r="I354" s="19"/>
      <c r="J354" s="19"/>
      <c r="K354" s="19"/>
      <c r="L354" s="19"/>
      <c r="M354" s="19"/>
      <c r="N354" s="19"/>
      <c r="O354" s="19"/>
      <c r="P354" s="19"/>
      <c r="Q354" s="19"/>
      <c r="R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c r="IB354" s="19"/>
      <c r="IC354" s="19"/>
      <c r="ID354" s="19"/>
      <c r="IE354" s="19"/>
      <c r="IF354" s="19"/>
      <c r="IG354" s="19"/>
      <c r="IH354" s="19"/>
      <c r="II354" s="19"/>
      <c r="IJ354" s="19"/>
      <c r="IK354" s="19"/>
      <c r="IL354" s="19"/>
      <c r="IM354" s="19"/>
      <c r="IN354" s="19"/>
      <c r="IO354" s="19"/>
      <c r="IP354" s="19"/>
      <c r="IQ354" s="19"/>
      <c r="IR354" s="19"/>
      <c r="IS354" s="19"/>
      <c r="IT354" s="19"/>
      <c r="IU354" s="19"/>
      <c r="IV354" s="19"/>
    </row>
    <row r="355" spans="1:256" s="28" customFormat="1" ht="16.5">
      <c r="A355" s="27"/>
      <c r="B355" s="11"/>
      <c r="C355" s="29"/>
      <c r="D355" s="29"/>
      <c r="E355" s="29"/>
      <c r="F355" s="29"/>
      <c r="I355" s="19"/>
      <c r="J355" s="19"/>
      <c r="K355" s="19"/>
      <c r="L355" s="19"/>
      <c r="M355" s="19"/>
      <c r="N355" s="19"/>
      <c r="O355" s="19"/>
      <c r="P355" s="19"/>
      <c r="Q355" s="19"/>
      <c r="R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19"/>
      <c r="EP355" s="19"/>
      <c r="EQ355" s="19"/>
      <c r="ER355" s="19"/>
      <c r="ES355" s="19"/>
      <c r="ET355" s="19"/>
      <c r="EU355" s="19"/>
      <c r="EV355" s="19"/>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c r="GN355" s="19"/>
      <c r="GO355" s="19"/>
      <c r="GP355" s="19"/>
      <c r="GQ355" s="19"/>
      <c r="GR355" s="19"/>
      <c r="GS355" s="19"/>
      <c r="GT355" s="19"/>
      <c r="GU355" s="19"/>
      <c r="GV355" s="19"/>
      <c r="GW355" s="19"/>
      <c r="GX355" s="19"/>
      <c r="GY355" s="19"/>
      <c r="GZ355" s="19"/>
      <c r="HA355" s="19"/>
      <c r="HB355" s="19"/>
      <c r="HC355" s="19"/>
      <c r="HD355" s="19"/>
      <c r="HE355" s="19"/>
      <c r="HF355" s="19"/>
      <c r="HG355" s="19"/>
      <c r="HH355" s="19"/>
      <c r="HI355" s="19"/>
      <c r="HJ355" s="19"/>
      <c r="HK355" s="19"/>
      <c r="HL355" s="19"/>
      <c r="HM355" s="19"/>
      <c r="HN355" s="19"/>
      <c r="HO355" s="19"/>
      <c r="HP355" s="19"/>
      <c r="HQ355" s="19"/>
      <c r="HR355" s="19"/>
      <c r="HS355" s="19"/>
      <c r="HT355" s="19"/>
      <c r="HU355" s="19"/>
      <c r="HV355" s="19"/>
      <c r="HW355" s="19"/>
      <c r="HX355" s="19"/>
      <c r="HY355" s="19"/>
      <c r="HZ355" s="19"/>
      <c r="IA355" s="19"/>
      <c r="IB355" s="19"/>
      <c r="IC355" s="19"/>
      <c r="ID355" s="19"/>
      <c r="IE355" s="19"/>
      <c r="IF355" s="19"/>
      <c r="IG355" s="19"/>
      <c r="IH355" s="19"/>
      <c r="II355" s="19"/>
      <c r="IJ355" s="19"/>
      <c r="IK355" s="19"/>
      <c r="IL355" s="19"/>
      <c r="IM355" s="19"/>
      <c r="IN355" s="19"/>
      <c r="IO355" s="19"/>
      <c r="IP355" s="19"/>
      <c r="IQ355" s="19"/>
      <c r="IR355" s="19"/>
      <c r="IS355" s="19"/>
      <c r="IT355" s="19"/>
      <c r="IU355" s="19"/>
      <c r="IV355" s="19"/>
    </row>
    <row r="356" spans="1:256" s="28" customFormat="1" ht="16.5">
      <c r="A356" s="27"/>
      <c r="B356" s="11"/>
      <c r="C356" s="29"/>
      <c r="D356" s="29"/>
      <c r="E356" s="29"/>
      <c r="F356" s="29"/>
      <c r="I356" s="19"/>
      <c r="J356" s="19"/>
      <c r="K356" s="19"/>
      <c r="L356" s="19"/>
      <c r="M356" s="19"/>
      <c r="N356" s="19"/>
      <c r="O356" s="19"/>
      <c r="P356" s="19"/>
      <c r="Q356" s="19"/>
      <c r="R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19"/>
      <c r="EV356" s="19"/>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c r="GN356" s="19"/>
      <c r="GO356" s="19"/>
      <c r="GP356" s="19"/>
      <c r="GQ356" s="19"/>
      <c r="GR356" s="19"/>
      <c r="GS356" s="19"/>
      <c r="GT356" s="19"/>
      <c r="GU356" s="19"/>
      <c r="GV356" s="19"/>
      <c r="GW356" s="19"/>
      <c r="GX356" s="19"/>
      <c r="GY356" s="19"/>
      <c r="GZ356" s="19"/>
      <c r="HA356" s="19"/>
      <c r="HB356" s="19"/>
      <c r="HC356" s="19"/>
      <c r="HD356" s="19"/>
      <c r="HE356" s="19"/>
      <c r="HF356" s="19"/>
      <c r="HG356" s="19"/>
      <c r="HH356" s="19"/>
      <c r="HI356" s="19"/>
      <c r="HJ356" s="19"/>
      <c r="HK356" s="19"/>
      <c r="HL356" s="19"/>
      <c r="HM356" s="19"/>
      <c r="HN356" s="19"/>
      <c r="HO356" s="19"/>
      <c r="HP356" s="19"/>
      <c r="HQ356" s="19"/>
      <c r="HR356" s="19"/>
      <c r="HS356" s="19"/>
      <c r="HT356" s="19"/>
      <c r="HU356" s="19"/>
      <c r="HV356" s="19"/>
      <c r="HW356" s="19"/>
      <c r="HX356" s="19"/>
      <c r="HY356" s="19"/>
      <c r="HZ356" s="19"/>
      <c r="IA356" s="19"/>
      <c r="IB356" s="19"/>
      <c r="IC356" s="19"/>
      <c r="ID356" s="19"/>
      <c r="IE356" s="19"/>
      <c r="IF356" s="19"/>
      <c r="IG356" s="19"/>
      <c r="IH356" s="19"/>
      <c r="II356" s="19"/>
      <c r="IJ356" s="19"/>
      <c r="IK356" s="19"/>
      <c r="IL356" s="19"/>
      <c r="IM356" s="19"/>
      <c r="IN356" s="19"/>
      <c r="IO356" s="19"/>
      <c r="IP356" s="19"/>
      <c r="IQ356" s="19"/>
      <c r="IR356" s="19"/>
      <c r="IS356" s="19"/>
      <c r="IT356" s="19"/>
      <c r="IU356" s="19"/>
      <c r="IV356" s="19"/>
    </row>
    <row r="357" spans="1:256" s="28" customFormat="1" ht="16.5">
      <c r="A357" s="27"/>
      <c r="B357" s="11"/>
      <c r="C357" s="29"/>
      <c r="D357" s="29"/>
      <c r="E357" s="29"/>
      <c r="F357" s="29"/>
      <c r="I357" s="19"/>
      <c r="J357" s="19"/>
      <c r="K357" s="19"/>
      <c r="L357" s="19"/>
      <c r="M357" s="19"/>
      <c r="N357" s="19"/>
      <c r="O357" s="19"/>
      <c r="P357" s="19"/>
      <c r="Q357" s="19"/>
      <c r="R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c r="IB357" s="19"/>
      <c r="IC357" s="19"/>
      <c r="ID357" s="19"/>
      <c r="IE357" s="19"/>
      <c r="IF357" s="19"/>
      <c r="IG357" s="19"/>
      <c r="IH357" s="19"/>
      <c r="II357" s="19"/>
      <c r="IJ357" s="19"/>
      <c r="IK357" s="19"/>
      <c r="IL357" s="19"/>
      <c r="IM357" s="19"/>
      <c r="IN357" s="19"/>
      <c r="IO357" s="19"/>
      <c r="IP357" s="19"/>
      <c r="IQ357" s="19"/>
      <c r="IR357" s="19"/>
      <c r="IS357" s="19"/>
      <c r="IT357" s="19"/>
      <c r="IU357" s="19"/>
      <c r="IV357" s="19"/>
    </row>
    <row r="358" spans="1:256" s="28" customFormat="1" ht="16.5">
      <c r="A358" s="27"/>
      <c r="B358" s="11"/>
      <c r="C358" s="29"/>
      <c r="D358" s="29"/>
      <c r="E358" s="29"/>
      <c r="F358" s="29"/>
      <c r="I358" s="19"/>
      <c r="J358" s="19"/>
      <c r="K358" s="19"/>
      <c r="L358" s="19"/>
      <c r="M358" s="19"/>
      <c r="N358" s="19"/>
      <c r="O358" s="19"/>
      <c r="P358" s="19"/>
      <c r="Q358" s="19"/>
      <c r="R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c r="IB358" s="19"/>
      <c r="IC358" s="19"/>
      <c r="ID358" s="19"/>
      <c r="IE358" s="19"/>
      <c r="IF358" s="19"/>
      <c r="IG358" s="19"/>
      <c r="IH358" s="19"/>
      <c r="II358" s="19"/>
      <c r="IJ358" s="19"/>
      <c r="IK358" s="19"/>
      <c r="IL358" s="19"/>
      <c r="IM358" s="19"/>
      <c r="IN358" s="19"/>
      <c r="IO358" s="19"/>
      <c r="IP358" s="19"/>
      <c r="IQ358" s="19"/>
      <c r="IR358" s="19"/>
      <c r="IS358" s="19"/>
      <c r="IT358" s="19"/>
      <c r="IU358" s="19"/>
      <c r="IV358" s="19"/>
    </row>
    <row r="359" spans="1:256" s="28" customFormat="1" ht="16.5">
      <c r="A359" s="27"/>
      <c r="B359" s="11"/>
      <c r="C359" s="29"/>
      <c r="D359" s="29"/>
      <c r="E359" s="29"/>
      <c r="F359" s="29"/>
      <c r="I359" s="19"/>
      <c r="J359" s="19"/>
      <c r="K359" s="19"/>
      <c r="L359" s="19"/>
      <c r="M359" s="19"/>
      <c r="N359" s="19"/>
      <c r="O359" s="19"/>
      <c r="P359" s="19"/>
      <c r="Q359" s="19"/>
      <c r="R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c r="IF359" s="19"/>
      <c r="IG359" s="19"/>
      <c r="IH359" s="19"/>
      <c r="II359" s="19"/>
      <c r="IJ359" s="19"/>
      <c r="IK359" s="19"/>
      <c r="IL359" s="19"/>
      <c r="IM359" s="19"/>
      <c r="IN359" s="19"/>
      <c r="IO359" s="19"/>
      <c r="IP359" s="19"/>
      <c r="IQ359" s="19"/>
      <c r="IR359" s="19"/>
      <c r="IS359" s="19"/>
      <c r="IT359" s="19"/>
      <c r="IU359" s="19"/>
      <c r="IV359" s="19"/>
    </row>
    <row r="360" spans="1:256" s="28" customFormat="1" ht="16.5">
      <c r="A360" s="27"/>
      <c r="B360" s="11"/>
      <c r="C360" s="29"/>
      <c r="D360" s="29"/>
      <c r="E360" s="29"/>
      <c r="F360" s="29"/>
      <c r="I360" s="19"/>
      <c r="J360" s="19"/>
      <c r="K360" s="19"/>
      <c r="L360" s="19"/>
      <c r="M360" s="19"/>
      <c r="N360" s="19"/>
      <c r="O360" s="19"/>
      <c r="P360" s="19"/>
      <c r="Q360" s="19"/>
      <c r="R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c r="IB360" s="19"/>
      <c r="IC360" s="19"/>
      <c r="ID360" s="19"/>
      <c r="IE360" s="19"/>
      <c r="IF360" s="19"/>
      <c r="IG360" s="19"/>
      <c r="IH360" s="19"/>
      <c r="II360" s="19"/>
      <c r="IJ360" s="19"/>
      <c r="IK360" s="19"/>
      <c r="IL360" s="19"/>
      <c r="IM360" s="19"/>
      <c r="IN360" s="19"/>
      <c r="IO360" s="19"/>
      <c r="IP360" s="19"/>
      <c r="IQ360" s="19"/>
      <c r="IR360" s="19"/>
      <c r="IS360" s="19"/>
      <c r="IT360" s="19"/>
      <c r="IU360" s="19"/>
      <c r="IV360" s="19"/>
    </row>
    <row r="361" spans="1:256" s="28" customFormat="1" ht="16.5">
      <c r="A361" s="27"/>
      <c r="B361" s="11"/>
      <c r="C361" s="29"/>
      <c r="D361" s="29"/>
      <c r="E361" s="29"/>
      <c r="F361" s="29"/>
      <c r="I361" s="19"/>
      <c r="J361" s="19"/>
      <c r="K361" s="19"/>
      <c r="L361" s="19"/>
      <c r="M361" s="19"/>
      <c r="N361" s="19"/>
      <c r="O361" s="19"/>
      <c r="P361" s="19"/>
      <c r="Q361" s="19"/>
      <c r="R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c r="IB361" s="19"/>
      <c r="IC361" s="19"/>
      <c r="ID361" s="19"/>
      <c r="IE361" s="19"/>
      <c r="IF361" s="19"/>
      <c r="IG361" s="19"/>
      <c r="IH361" s="19"/>
      <c r="II361" s="19"/>
      <c r="IJ361" s="19"/>
      <c r="IK361" s="19"/>
      <c r="IL361" s="19"/>
      <c r="IM361" s="19"/>
      <c r="IN361" s="19"/>
      <c r="IO361" s="19"/>
      <c r="IP361" s="19"/>
      <c r="IQ361" s="19"/>
      <c r="IR361" s="19"/>
      <c r="IS361" s="19"/>
      <c r="IT361" s="19"/>
      <c r="IU361" s="19"/>
      <c r="IV361" s="19"/>
    </row>
    <row r="362" spans="1:256" s="28" customFormat="1" ht="16.5">
      <c r="A362" s="27"/>
      <c r="B362" s="11"/>
      <c r="C362" s="29"/>
      <c r="D362" s="29"/>
      <c r="E362" s="29"/>
      <c r="F362" s="29"/>
      <c r="I362" s="19"/>
      <c r="J362" s="19"/>
      <c r="K362" s="19"/>
      <c r="L362" s="19"/>
      <c r="M362" s="19"/>
      <c r="N362" s="19"/>
      <c r="O362" s="19"/>
      <c r="P362" s="19"/>
      <c r="Q362" s="19"/>
      <c r="R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c r="GN362" s="19"/>
      <c r="GO362" s="19"/>
      <c r="GP362" s="19"/>
      <c r="GQ362" s="19"/>
      <c r="GR362" s="19"/>
      <c r="GS362" s="19"/>
      <c r="GT362" s="19"/>
      <c r="GU362" s="19"/>
      <c r="GV362" s="19"/>
      <c r="GW362" s="19"/>
      <c r="GX362" s="19"/>
      <c r="GY362" s="19"/>
      <c r="GZ362" s="19"/>
      <c r="HA362" s="19"/>
      <c r="HB362" s="19"/>
      <c r="HC362" s="19"/>
      <c r="HD362" s="19"/>
      <c r="HE362" s="19"/>
      <c r="HF362" s="19"/>
      <c r="HG362" s="19"/>
      <c r="HH362" s="19"/>
      <c r="HI362" s="19"/>
      <c r="HJ362" s="19"/>
      <c r="HK362" s="19"/>
      <c r="HL362" s="19"/>
      <c r="HM362" s="19"/>
      <c r="HN362" s="19"/>
      <c r="HO362" s="19"/>
      <c r="HP362" s="19"/>
      <c r="HQ362" s="19"/>
      <c r="HR362" s="19"/>
      <c r="HS362" s="19"/>
      <c r="HT362" s="19"/>
      <c r="HU362" s="19"/>
      <c r="HV362" s="19"/>
      <c r="HW362" s="19"/>
      <c r="HX362" s="19"/>
      <c r="HY362" s="19"/>
      <c r="HZ362" s="19"/>
      <c r="IA362" s="19"/>
      <c r="IB362" s="19"/>
      <c r="IC362" s="19"/>
      <c r="ID362" s="19"/>
      <c r="IE362" s="19"/>
      <c r="IF362" s="19"/>
      <c r="IG362" s="19"/>
      <c r="IH362" s="19"/>
      <c r="II362" s="19"/>
      <c r="IJ362" s="19"/>
      <c r="IK362" s="19"/>
      <c r="IL362" s="19"/>
      <c r="IM362" s="19"/>
      <c r="IN362" s="19"/>
      <c r="IO362" s="19"/>
      <c r="IP362" s="19"/>
      <c r="IQ362" s="19"/>
      <c r="IR362" s="19"/>
      <c r="IS362" s="19"/>
      <c r="IT362" s="19"/>
      <c r="IU362" s="19"/>
      <c r="IV362" s="19"/>
    </row>
    <row r="363" spans="1:256" s="28" customFormat="1" ht="16.5">
      <c r="A363" s="27"/>
      <c r="B363" s="11"/>
      <c r="C363" s="29"/>
      <c r="D363" s="29"/>
      <c r="E363" s="29"/>
      <c r="F363" s="29"/>
      <c r="I363" s="19"/>
      <c r="J363" s="19"/>
      <c r="K363" s="19"/>
      <c r="L363" s="19"/>
      <c r="M363" s="19"/>
      <c r="N363" s="19"/>
      <c r="O363" s="19"/>
      <c r="P363" s="19"/>
      <c r="Q363" s="19"/>
      <c r="R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c r="GN363" s="19"/>
      <c r="GO363" s="19"/>
      <c r="GP363" s="19"/>
      <c r="GQ363" s="19"/>
      <c r="GR363" s="19"/>
      <c r="GS363" s="19"/>
      <c r="GT363" s="19"/>
      <c r="GU363" s="19"/>
      <c r="GV363" s="19"/>
      <c r="GW363" s="19"/>
      <c r="GX363" s="19"/>
      <c r="GY363" s="19"/>
      <c r="GZ363" s="19"/>
      <c r="HA363" s="19"/>
      <c r="HB363" s="19"/>
      <c r="HC363" s="19"/>
      <c r="HD363" s="19"/>
      <c r="HE363" s="19"/>
      <c r="HF363" s="19"/>
      <c r="HG363" s="19"/>
      <c r="HH363" s="19"/>
      <c r="HI363" s="19"/>
      <c r="HJ363" s="19"/>
      <c r="HK363" s="19"/>
      <c r="HL363" s="19"/>
      <c r="HM363" s="19"/>
      <c r="HN363" s="19"/>
      <c r="HO363" s="19"/>
      <c r="HP363" s="19"/>
      <c r="HQ363" s="19"/>
      <c r="HR363" s="19"/>
      <c r="HS363" s="19"/>
      <c r="HT363" s="19"/>
      <c r="HU363" s="19"/>
      <c r="HV363" s="19"/>
      <c r="HW363" s="19"/>
      <c r="HX363" s="19"/>
      <c r="HY363" s="19"/>
      <c r="HZ363" s="19"/>
      <c r="IA363" s="19"/>
      <c r="IB363" s="19"/>
      <c r="IC363" s="19"/>
      <c r="ID363" s="19"/>
      <c r="IE363" s="19"/>
      <c r="IF363" s="19"/>
      <c r="IG363" s="19"/>
      <c r="IH363" s="19"/>
      <c r="II363" s="19"/>
      <c r="IJ363" s="19"/>
      <c r="IK363" s="19"/>
      <c r="IL363" s="19"/>
      <c r="IM363" s="19"/>
      <c r="IN363" s="19"/>
      <c r="IO363" s="19"/>
      <c r="IP363" s="19"/>
      <c r="IQ363" s="19"/>
      <c r="IR363" s="19"/>
      <c r="IS363" s="19"/>
      <c r="IT363" s="19"/>
      <c r="IU363" s="19"/>
      <c r="IV363" s="19"/>
    </row>
    <row r="364" spans="1:256" s="28" customFormat="1" ht="16.5">
      <c r="A364" s="27"/>
      <c r="B364" s="11"/>
      <c r="C364" s="29"/>
      <c r="D364" s="29"/>
      <c r="E364" s="29"/>
      <c r="F364" s="29"/>
      <c r="I364" s="19"/>
      <c r="J364" s="19"/>
      <c r="K364" s="19"/>
      <c r="L364" s="19"/>
      <c r="M364" s="19"/>
      <c r="N364" s="19"/>
      <c r="O364" s="19"/>
      <c r="P364" s="19"/>
      <c r="Q364" s="19"/>
      <c r="R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c r="IB364" s="19"/>
      <c r="IC364" s="19"/>
      <c r="ID364" s="19"/>
      <c r="IE364" s="19"/>
      <c r="IF364" s="19"/>
      <c r="IG364" s="19"/>
      <c r="IH364" s="19"/>
      <c r="II364" s="19"/>
      <c r="IJ364" s="19"/>
      <c r="IK364" s="19"/>
      <c r="IL364" s="19"/>
      <c r="IM364" s="19"/>
      <c r="IN364" s="19"/>
      <c r="IO364" s="19"/>
      <c r="IP364" s="19"/>
      <c r="IQ364" s="19"/>
      <c r="IR364" s="19"/>
      <c r="IS364" s="19"/>
      <c r="IT364" s="19"/>
      <c r="IU364" s="19"/>
      <c r="IV364" s="19"/>
    </row>
    <row r="365" spans="1:256" s="28" customFormat="1" ht="16.5">
      <c r="A365" s="27"/>
      <c r="B365" s="11"/>
      <c r="C365" s="29"/>
      <c r="D365" s="29"/>
      <c r="E365" s="29"/>
      <c r="F365" s="29"/>
      <c r="I365" s="19"/>
      <c r="J365" s="19"/>
      <c r="K365" s="19"/>
      <c r="L365" s="19"/>
      <c r="M365" s="19"/>
      <c r="N365" s="19"/>
      <c r="O365" s="19"/>
      <c r="P365" s="19"/>
      <c r="Q365" s="19"/>
      <c r="R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c r="EO365" s="19"/>
      <c r="EP365" s="19"/>
      <c r="EQ365" s="19"/>
      <c r="ER365" s="19"/>
      <c r="ES365" s="19"/>
      <c r="ET365" s="19"/>
      <c r="EU365" s="19"/>
      <c r="EV365" s="19"/>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c r="GN365" s="19"/>
      <c r="GO365" s="19"/>
      <c r="GP365" s="19"/>
      <c r="GQ365" s="19"/>
      <c r="GR365" s="19"/>
      <c r="GS365" s="19"/>
      <c r="GT365" s="19"/>
      <c r="GU365" s="19"/>
      <c r="GV365" s="19"/>
      <c r="GW365" s="19"/>
      <c r="GX365" s="19"/>
      <c r="GY365" s="19"/>
      <c r="GZ365" s="19"/>
      <c r="HA365" s="19"/>
      <c r="HB365" s="19"/>
      <c r="HC365" s="19"/>
      <c r="HD365" s="19"/>
      <c r="HE365" s="19"/>
      <c r="HF365" s="19"/>
      <c r="HG365" s="19"/>
      <c r="HH365" s="19"/>
      <c r="HI365" s="19"/>
      <c r="HJ365" s="19"/>
      <c r="HK365" s="19"/>
      <c r="HL365" s="19"/>
      <c r="HM365" s="19"/>
      <c r="HN365" s="19"/>
      <c r="HO365" s="19"/>
      <c r="HP365" s="19"/>
      <c r="HQ365" s="19"/>
      <c r="HR365" s="19"/>
      <c r="HS365" s="19"/>
      <c r="HT365" s="19"/>
      <c r="HU365" s="19"/>
      <c r="HV365" s="19"/>
      <c r="HW365" s="19"/>
      <c r="HX365" s="19"/>
      <c r="HY365" s="19"/>
      <c r="HZ365" s="19"/>
      <c r="IA365" s="19"/>
      <c r="IB365" s="19"/>
      <c r="IC365" s="19"/>
      <c r="ID365" s="19"/>
      <c r="IE365" s="19"/>
      <c r="IF365" s="19"/>
      <c r="IG365" s="19"/>
      <c r="IH365" s="19"/>
      <c r="II365" s="19"/>
      <c r="IJ365" s="19"/>
      <c r="IK365" s="19"/>
      <c r="IL365" s="19"/>
      <c r="IM365" s="19"/>
      <c r="IN365" s="19"/>
      <c r="IO365" s="19"/>
      <c r="IP365" s="19"/>
      <c r="IQ365" s="19"/>
      <c r="IR365" s="19"/>
      <c r="IS365" s="19"/>
      <c r="IT365" s="19"/>
      <c r="IU365" s="19"/>
      <c r="IV365" s="19"/>
    </row>
    <row r="366" spans="1:256" s="28" customFormat="1" ht="16.5">
      <c r="A366" s="27"/>
      <c r="B366" s="11"/>
      <c r="C366" s="29"/>
      <c r="D366" s="29"/>
      <c r="E366" s="29"/>
      <c r="F366" s="29"/>
      <c r="I366" s="19"/>
      <c r="J366" s="19"/>
      <c r="K366" s="19"/>
      <c r="L366" s="19"/>
      <c r="M366" s="19"/>
      <c r="N366" s="19"/>
      <c r="O366" s="19"/>
      <c r="P366" s="19"/>
      <c r="Q366" s="19"/>
      <c r="R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c r="IF366" s="19"/>
      <c r="IG366" s="19"/>
      <c r="IH366" s="19"/>
      <c r="II366" s="19"/>
      <c r="IJ366" s="19"/>
      <c r="IK366" s="19"/>
      <c r="IL366" s="19"/>
      <c r="IM366" s="19"/>
      <c r="IN366" s="19"/>
      <c r="IO366" s="19"/>
      <c r="IP366" s="19"/>
      <c r="IQ366" s="19"/>
      <c r="IR366" s="19"/>
      <c r="IS366" s="19"/>
      <c r="IT366" s="19"/>
      <c r="IU366" s="19"/>
      <c r="IV366" s="19"/>
    </row>
    <row r="367" spans="1:256" s="28" customFormat="1" ht="16.5">
      <c r="A367" s="27"/>
      <c r="B367" s="11"/>
      <c r="C367" s="29"/>
      <c r="D367" s="29"/>
      <c r="E367" s="29"/>
      <c r="F367" s="29"/>
      <c r="I367" s="19"/>
      <c r="J367" s="19"/>
      <c r="K367" s="19"/>
      <c r="L367" s="19"/>
      <c r="M367" s="19"/>
      <c r="N367" s="19"/>
      <c r="O367" s="19"/>
      <c r="P367" s="19"/>
      <c r="Q367" s="19"/>
      <c r="R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c r="IB367" s="19"/>
      <c r="IC367" s="19"/>
      <c r="ID367" s="19"/>
      <c r="IE367" s="19"/>
      <c r="IF367" s="19"/>
      <c r="IG367" s="19"/>
      <c r="IH367" s="19"/>
      <c r="II367" s="19"/>
      <c r="IJ367" s="19"/>
      <c r="IK367" s="19"/>
      <c r="IL367" s="19"/>
      <c r="IM367" s="19"/>
      <c r="IN367" s="19"/>
      <c r="IO367" s="19"/>
      <c r="IP367" s="19"/>
      <c r="IQ367" s="19"/>
      <c r="IR367" s="19"/>
      <c r="IS367" s="19"/>
      <c r="IT367" s="19"/>
      <c r="IU367" s="19"/>
      <c r="IV367" s="19"/>
    </row>
    <row r="368" spans="1:256" s="28" customFormat="1" ht="16.5">
      <c r="A368" s="27"/>
      <c r="B368" s="11"/>
      <c r="C368" s="29"/>
      <c r="D368" s="29"/>
      <c r="E368" s="29"/>
      <c r="F368" s="29"/>
      <c r="I368" s="19"/>
      <c r="J368" s="19"/>
      <c r="K368" s="19"/>
      <c r="L368" s="19"/>
      <c r="M368" s="19"/>
      <c r="N368" s="19"/>
      <c r="O368" s="19"/>
      <c r="P368" s="19"/>
      <c r="Q368" s="19"/>
      <c r="R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c r="IB368" s="19"/>
      <c r="IC368" s="19"/>
      <c r="ID368" s="19"/>
      <c r="IE368" s="19"/>
      <c r="IF368" s="19"/>
      <c r="IG368" s="19"/>
      <c r="IH368" s="19"/>
      <c r="II368" s="19"/>
      <c r="IJ368" s="19"/>
      <c r="IK368" s="19"/>
      <c r="IL368" s="19"/>
      <c r="IM368" s="19"/>
      <c r="IN368" s="19"/>
      <c r="IO368" s="19"/>
      <c r="IP368" s="19"/>
      <c r="IQ368" s="19"/>
      <c r="IR368" s="19"/>
      <c r="IS368" s="19"/>
      <c r="IT368" s="19"/>
      <c r="IU368" s="19"/>
      <c r="IV368" s="19"/>
    </row>
    <row r="369" spans="1:256" s="28" customFormat="1" ht="16.5">
      <c r="A369" s="27"/>
      <c r="B369" s="11"/>
      <c r="C369" s="29"/>
      <c r="D369" s="29"/>
      <c r="E369" s="29"/>
      <c r="F369" s="29"/>
      <c r="I369" s="19"/>
      <c r="J369" s="19"/>
      <c r="K369" s="19"/>
      <c r="L369" s="19"/>
      <c r="M369" s="19"/>
      <c r="N369" s="19"/>
      <c r="O369" s="19"/>
      <c r="P369" s="19"/>
      <c r="Q369" s="19"/>
      <c r="R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c r="IB369" s="19"/>
      <c r="IC369" s="19"/>
      <c r="ID369" s="19"/>
      <c r="IE369" s="19"/>
      <c r="IF369" s="19"/>
      <c r="IG369" s="19"/>
      <c r="IH369" s="19"/>
      <c r="II369" s="19"/>
      <c r="IJ369" s="19"/>
      <c r="IK369" s="19"/>
      <c r="IL369" s="19"/>
      <c r="IM369" s="19"/>
      <c r="IN369" s="19"/>
      <c r="IO369" s="19"/>
      <c r="IP369" s="19"/>
      <c r="IQ369" s="19"/>
      <c r="IR369" s="19"/>
      <c r="IS369" s="19"/>
      <c r="IT369" s="19"/>
      <c r="IU369" s="19"/>
      <c r="IV369" s="19"/>
    </row>
    <row r="370" spans="1:256" s="28" customFormat="1" ht="16.5">
      <c r="A370" s="27"/>
      <c r="B370" s="11"/>
      <c r="C370" s="29"/>
      <c r="D370" s="29"/>
      <c r="E370" s="29"/>
      <c r="F370" s="29"/>
      <c r="I370" s="19"/>
      <c r="J370" s="19"/>
      <c r="K370" s="19"/>
      <c r="L370" s="19"/>
      <c r="M370" s="19"/>
      <c r="N370" s="19"/>
      <c r="O370" s="19"/>
      <c r="P370" s="19"/>
      <c r="Q370" s="19"/>
      <c r="R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c r="IB370" s="19"/>
      <c r="IC370" s="19"/>
      <c r="ID370" s="19"/>
      <c r="IE370" s="19"/>
      <c r="IF370" s="19"/>
      <c r="IG370" s="19"/>
      <c r="IH370" s="19"/>
      <c r="II370" s="19"/>
      <c r="IJ370" s="19"/>
      <c r="IK370" s="19"/>
      <c r="IL370" s="19"/>
      <c r="IM370" s="19"/>
      <c r="IN370" s="19"/>
      <c r="IO370" s="19"/>
      <c r="IP370" s="19"/>
      <c r="IQ370" s="19"/>
      <c r="IR370" s="19"/>
      <c r="IS370" s="19"/>
      <c r="IT370" s="19"/>
      <c r="IU370" s="19"/>
      <c r="IV370" s="19"/>
    </row>
    <row r="371" spans="1:256" s="28" customFormat="1" ht="16.5">
      <c r="A371" s="27"/>
      <c r="B371" s="11"/>
      <c r="C371" s="29"/>
      <c r="D371" s="29"/>
      <c r="E371" s="29"/>
      <c r="F371" s="29"/>
      <c r="I371" s="19"/>
      <c r="J371" s="19"/>
      <c r="K371" s="19"/>
      <c r="L371" s="19"/>
      <c r="M371" s="19"/>
      <c r="N371" s="19"/>
      <c r="O371" s="19"/>
      <c r="P371" s="19"/>
      <c r="Q371" s="19"/>
      <c r="R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19"/>
      <c r="IM371" s="19"/>
      <c r="IN371" s="19"/>
      <c r="IO371" s="19"/>
      <c r="IP371" s="19"/>
      <c r="IQ371" s="19"/>
      <c r="IR371" s="19"/>
      <c r="IS371" s="19"/>
      <c r="IT371" s="19"/>
      <c r="IU371" s="19"/>
      <c r="IV371" s="19"/>
    </row>
    <row r="372" spans="1:256" s="28" customFormat="1" ht="16.5">
      <c r="A372" s="27"/>
      <c r="B372" s="11"/>
      <c r="C372" s="29"/>
      <c r="D372" s="29"/>
      <c r="E372" s="29"/>
      <c r="F372" s="29"/>
      <c r="I372" s="19"/>
      <c r="J372" s="19"/>
      <c r="K372" s="19"/>
      <c r="L372" s="19"/>
      <c r="M372" s="19"/>
      <c r="N372" s="19"/>
      <c r="O372" s="19"/>
      <c r="P372" s="19"/>
      <c r="Q372" s="19"/>
      <c r="R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c r="IB372" s="19"/>
      <c r="IC372" s="19"/>
      <c r="ID372" s="19"/>
      <c r="IE372" s="19"/>
      <c r="IF372" s="19"/>
      <c r="IG372" s="19"/>
      <c r="IH372" s="19"/>
      <c r="II372" s="19"/>
      <c r="IJ372" s="19"/>
      <c r="IK372" s="19"/>
      <c r="IL372" s="19"/>
      <c r="IM372" s="19"/>
      <c r="IN372" s="19"/>
      <c r="IO372" s="19"/>
      <c r="IP372" s="19"/>
      <c r="IQ372" s="19"/>
      <c r="IR372" s="19"/>
      <c r="IS372" s="19"/>
      <c r="IT372" s="19"/>
      <c r="IU372" s="19"/>
      <c r="IV372" s="19"/>
    </row>
    <row r="373" spans="1:256" s="28" customFormat="1" ht="16.5">
      <c r="A373" s="27"/>
      <c r="B373" s="11"/>
      <c r="C373" s="29"/>
      <c r="D373" s="29"/>
      <c r="E373" s="29"/>
      <c r="F373" s="29"/>
      <c r="I373" s="19"/>
      <c r="J373" s="19"/>
      <c r="K373" s="19"/>
      <c r="L373" s="19"/>
      <c r="M373" s="19"/>
      <c r="N373" s="19"/>
      <c r="O373" s="19"/>
      <c r="P373" s="19"/>
      <c r="Q373" s="19"/>
      <c r="R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19"/>
      <c r="IM373" s="19"/>
      <c r="IN373" s="19"/>
      <c r="IO373" s="19"/>
      <c r="IP373" s="19"/>
      <c r="IQ373" s="19"/>
      <c r="IR373" s="19"/>
      <c r="IS373" s="19"/>
      <c r="IT373" s="19"/>
      <c r="IU373" s="19"/>
      <c r="IV373" s="19"/>
    </row>
    <row r="374" spans="1:256" s="28" customFormat="1" ht="16.5">
      <c r="A374" s="27"/>
      <c r="B374" s="11"/>
      <c r="C374" s="29"/>
      <c r="D374" s="29"/>
      <c r="E374" s="29"/>
      <c r="F374" s="29"/>
      <c r="I374" s="19"/>
      <c r="J374" s="19"/>
      <c r="K374" s="19"/>
      <c r="L374" s="19"/>
      <c r="M374" s="19"/>
      <c r="N374" s="19"/>
      <c r="O374" s="19"/>
      <c r="P374" s="19"/>
      <c r="Q374" s="19"/>
      <c r="R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c r="IB374" s="19"/>
      <c r="IC374" s="19"/>
      <c r="ID374" s="19"/>
      <c r="IE374" s="19"/>
      <c r="IF374" s="19"/>
      <c r="IG374" s="19"/>
      <c r="IH374" s="19"/>
      <c r="II374" s="19"/>
      <c r="IJ374" s="19"/>
      <c r="IK374" s="19"/>
      <c r="IL374" s="19"/>
      <c r="IM374" s="19"/>
      <c r="IN374" s="19"/>
      <c r="IO374" s="19"/>
      <c r="IP374" s="19"/>
      <c r="IQ374" s="19"/>
      <c r="IR374" s="19"/>
      <c r="IS374" s="19"/>
      <c r="IT374" s="19"/>
      <c r="IU374" s="19"/>
      <c r="IV374" s="19"/>
    </row>
    <row r="375" spans="1:256" s="28" customFormat="1" ht="16.5">
      <c r="A375" s="27"/>
      <c r="B375" s="11"/>
      <c r="C375" s="29"/>
      <c r="D375" s="29"/>
      <c r="E375" s="29"/>
      <c r="F375" s="29"/>
      <c r="I375" s="19"/>
      <c r="J375" s="19"/>
      <c r="K375" s="19"/>
      <c r="L375" s="19"/>
      <c r="M375" s="19"/>
      <c r="N375" s="19"/>
      <c r="O375" s="19"/>
      <c r="P375" s="19"/>
      <c r="Q375" s="19"/>
      <c r="R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19"/>
      <c r="IM375" s="19"/>
      <c r="IN375" s="19"/>
      <c r="IO375" s="19"/>
      <c r="IP375" s="19"/>
      <c r="IQ375" s="19"/>
      <c r="IR375" s="19"/>
      <c r="IS375" s="19"/>
      <c r="IT375" s="19"/>
      <c r="IU375" s="19"/>
      <c r="IV375" s="19"/>
    </row>
    <row r="376" spans="1:256" s="28" customFormat="1" ht="16.5">
      <c r="A376" s="27"/>
      <c r="B376" s="11"/>
      <c r="C376" s="29"/>
      <c r="D376" s="29"/>
      <c r="E376" s="29"/>
      <c r="F376" s="29"/>
      <c r="I376" s="19"/>
      <c r="J376" s="19"/>
      <c r="K376" s="19"/>
      <c r="L376" s="19"/>
      <c r="M376" s="19"/>
      <c r="N376" s="19"/>
      <c r="O376" s="19"/>
      <c r="P376" s="19"/>
      <c r="Q376" s="19"/>
      <c r="R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c r="IB376" s="19"/>
      <c r="IC376" s="19"/>
      <c r="ID376" s="19"/>
      <c r="IE376" s="19"/>
      <c r="IF376" s="19"/>
      <c r="IG376" s="19"/>
      <c r="IH376" s="19"/>
      <c r="II376" s="19"/>
      <c r="IJ376" s="19"/>
      <c r="IK376" s="19"/>
      <c r="IL376" s="19"/>
      <c r="IM376" s="19"/>
      <c r="IN376" s="19"/>
      <c r="IO376" s="19"/>
      <c r="IP376" s="19"/>
      <c r="IQ376" s="19"/>
      <c r="IR376" s="19"/>
      <c r="IS376" s="19"/>
      <c r="IT376" s="19"/>
      <c r="IU376" s="19"/>
      <c r="IV376" s="19"/>
    </row>
    <row r="377" spans="1:256" s="28" customFormat="1" ht="16.5">
      <c r="A377" s="27"/>
      <c r="B377" s="11"/>
      <c r="C377" s="29"/>
      <c r="D377" s="29"/>
      <c r="E377" s="29"/>
      <c r="F377" s="29"/>
      <c r="I377" s="19"/>
      <c r="J377" s="19"/>
      <c r="K377" s="19"/>
      <c r="L377" s="19"/>
      <c r="M377" s="19"/>
      <c r="N377" s="19"/>
      <c r="O377" s="19"/>
      <c r="P377" s="19"/>
      <c r="Q377" s="19"/>
      <c r="R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c r="IB377" s="19"/>
      <c r="IC377" s="19"/>
      <c r="ID377" s="19"/>
      <c r="IE377" s="19"/>
      <c r="IF377" s="19"/>
      <c r="IG377" s="19"/>
      <c r="IH377" s="19"/>
      <c r="II377" s="19"/>
      <c r="IJ377" s="19"/>
      <c r="IK377" s="19"/>
      <c r="IL377" s="19"/>
      <c r="IM377" s="19"/>
      <c r="IN377" s="19"/>
      <c r="IO377" s="19"/>
      <c r="IP377" s="19"/>
      <c r="IQ377" s="19"/>
      <c r="IR377" s="19"/>
      <c r="IS377" s="19"/>
      <c r="IT377" s="19"/>
      <c r="IU377" s="19"/>
      <c r="IV377" s="19"/>
    </row>
    <row r="378" spans="1:256" s="28" customFormat="1" ht="16.5">
      <c r="A378" s="27"/>
      <c r="B378" s="11"/>
      <c r="C378" s="29"/>
      <c r="D378" s="29"/>
      <c r="E378" s="29"/>
      <c r="F378" s="29"/>
      <c r="I378" s="19"/>
      <c r="J378" s="19"/>
      <c r="K378" s="19"/>
      <c r="L378" s="19"/>
      <c r="M378" s="19"/>
      <c r="N378" s="19"/>
      <c r="O378" s="19"/>
      <c r="P378" s="19"/>
      <c r="Q378" s="19"/>
      <c r="R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c r="IB378" s="19"/>
      <c r="IC378" s="19"/>
      <c r="ID378" s="19"/>
      <c r="IE378" s="19"/>
      <c r="IF378" s="19"/>
      <c r="IG378" s="19"/>
      <c r="IH378" s="19"/>
      <c r="II378" s="19"/>
      <c r="IJ378" s="19"/>
      <c r="IK378" s="19"/>
      <c r="IL378" s="19"/>
      <c r="IM378" s="19"/>
      <c r="IN378" s="19"/>
      <c r="IO378" s="19"/>
      <c r="IP378" s="19"/>
      <c r="IQ378" s="19"/>
      <c r="IR378" s="19"/>
      <c r="IS378" s="19"/>
      <c r="IT378" s="19"/>
      <c r="IU378" s="19"/>
      <c r="IV378" s="19"/>
    </row>
    <row r="379" spans="1:256" s="28" customFormat="1" ht="16.5">
      <c r="A379" s="27"/>
      <c r="B379" s="11"/>
      <c r="C379" s="29"/>
      <c r="D379" s="29"/>
      <c r="E379" s="29"/>
      <c r="F379" s="29"/>
      <c r="I379" s="19"/>
      <c r="J379" s="19"/>
      <c r="K379" s="19"/>
      <c r="L379" s="19"/>
      <c r="M379" s="19"/>
      <c r="N379" s="19"/>
      <c r="O379" s="19"/>
      <c r="P379" s="19"/>
      <c r="Q379" s="19"/>
      <c r="R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c r="GN379" s="19"/>
      <c r="GO379" s="19"/>
      <c r="GP379" s="19"/>
      <c r="GQ379" s="19"/>
      <c r="GR379" s="19"/>
      <c r="GS379" s="19"/>
      <c r="GT379" s="19"/>
      <c r="GU379" s="19"/>
      <c r="GV379" s="19"/>
      <c r="GW379" s="19"/>
      <c r="GX379" s="19"/>
      <c r="GY379" s="19"/>
      <c r="GZ379" s="19"/>
      <c r="HA379" s="19"/>
      <c r="HB379" s="19"/>
      <c r="HC379" s="19"/>
      <c r="HD379" s="19"/>
      <c r="HE379" s="19"/>
      <c r="HF379" s="19"/>
      <c r="HG379" s="19"/>
      <c r="HH379" s="19"/>
      <c r="HI379" s="19"/>
      <c r="HJ379" s="19"/>
      <c r="HK379" s="19"/>
      <c r="HL379" s="19"/>
      <c r="HM379" s="19"/>
      <c r="HN379" s="19"/>
      <c r="HO379" s="19"/>
      <c r="HP379" s="19"/>
      <c r="HQ379" s="19"/>
      <c r="HR379" s="19"/>
      <c r="HS379" s="19"/>
      <c r="HT379" s="19"/>
      <c r="HU379" s="19"/>
      <c r="HV379" s="19"/>
      <c r="HW379" s="19"/>
      <c r="HX379" s="19"/>
      <c r="HY379" s="19"/>
      <c r="HZ379" s="19"/>
      <c r="IA379" s="19"/>
      <c r="IB379" s="19"/>
      <c r="IC379" s="19"/>
      <c r="ID379" s="19"/>
      <c r="IE379" s="19"/>
      <c r="IF379" s="19"/>
      <c r="IG379" s="19"/>
      <c r="IH379" s="19"/>
      <c r="II379" s="19"/>
      <c r="IJ379" s="19"/>
      <c r="IK379" s="19"/>
      <c r="IL379" s="19"/>
      <c r="IM379" s="19"/>
      <c r="IN379" s="19"/>
      <c r="IO379" s="19"/>
      <c r="IP379" s="19"/>
      <c r="IQ379" s="19"/>
      <c r="IR379" s="19"/>
      <c r="IS379" s="19"/>
      <c r="IT379" s="19"/>
      <c r="IU379" s="19"/>
      <c r="IV379" s="19"/>
    </row>
    <row r="380" spans="1:256" s="28" customFormat="1" ht="16.5">
      <c r="A380" s="27"/>
      <c r="B380" s="11"/>
      <c r="C380" s="29"/>
      <c r="D380" s="29"/>
      <c r="E380" s="29"/>
      <c r="F380" s="29"/>
      <c r="I380" s="19"/>
      <c r="J380" s="19"/>
      <c r="K380" s="19"/>
      <c r="L380" s="19"/>
      <c r="M380" s="19"/>
      <c r="N380" s="19"/>
      <c r="O380" s="19"/>
      <c r="P380" s="19"/>
      <c r="Q380" s="19"/>
      <c r="R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c r="GN380" s="19"/>
      <c r="GO380" s="19"/>
      <c r="GP380" s="19"/>
      <c r="GQ380" s="19"/>
      <c r="GR380" s="19"/>
      <c r="GS380" s="19"/>
      <c r="GT380" s="19"/>
      <c r="GU380" s="19"/>
      <c r="GV380" s="19"/>
      <c r="GW380" s="19"/>
      <c r="GX380" s="19"/>
      <c r="GY380" s="19"/>
      <c r="GZ380" s="19"/>
      <c r="HA380" s="19"/>
      <c r="HB380" s="19"/>
      <c r="HC380" s="19"/>
      <c r="HD380" s="19"/>
      <c r="HE380" s="19"/>
      <c r="HF380" s="19"/>
      <c r="HG380" s="19"/>
      <c r="HH380" s="19"/>
      <c r="HI380" s="19"/>
      <c r="HJ380" s="19"/>
      <c r="HK380" s="19"/>
      <c r="HL380" s="19"/>
      <c r="HM380" s="19"/>
      <c r="HN380" s="19"/>
      <c r="HO380" s="19"/>
      <c r="HP380" s="19"/>
      <c r="HQ380" s="19"/>
      <c r="HR380" s="19"/>
      <c r="HS380" s="19"/>
      <c r="HT380" s="19"/>
      <c r="HU380" s="19"/>
      <c r="HV380" s="19"/>
      <c r="HW380" s="19"/>
      <c r="HX380" s="19"/>
      <c r="HY380" s="19"/>
      <c r="HZ380" s="19"/>
      <c r="IA380" s="19"/>
      <c r="IB380" s="19"/>
      <c r="IC380" s="19"/>
      <c r="ID380" s="19"/>
      <c r="IE380" s="19"/>
      <c r="IF380" s="19"/>
      <c r="IG380" s="19"/>
      <c r="IH380" s="19"/>
      <c r="II380" s="19"/>
      <c r="IJ380" s="19"/>
      <c r="IK380" s="19"/>
      <c r="IL380" s="19"/>
      <c r="IM380" s="19"/>
      <c r="IN380" s="19"/>
      <c r="IO380" s="19"/>
      <c r="IP380" s="19"/>
      <c r="IQ380" s="19"/>
      <c r="IR380" s="19"/>
      <c r="IS380" s="19"/>
      <c r="IT380" s="19"/>
      <c r="IU380" s="19"/>
      <c r="IV380" s="19"/>
    </row>
  </sheetData>
  <sheetProtection/>
  <mergeCells count="32">
    <mergeCell ref="Q7:R8"/>
    <mergeCell ref="A2:S2"/>
    <mergeCell ref="A3:S3"/>
    <mergeCell ref="A4:S4"/>
    <mergeCell ref="A5:S5"/>
    <mergeCell ref="A6:S6"/>
    <mergeCell ref="A7:A11"/>
    <mergeCell ref="B7:B11"/>
    <mergeCell ref="C7:C11"/>
    <mergeCell ref="D7:D11"/>
    <mergeCell ref="Q9:Q11"/>
    <mergeCell ref="R9:R11"/>
    <mergeCell ref="G10:G11"/>
    <mergeCell ref="H10:H11"/>
    <mergeCell ref="O9:O11"/>
    <mergeCell ref="M9:M11"/>
    <mergeCell ref="N9:N11"/>
    <mergeCell ref="E7:E11"/>
    <mergeCell ref="P9:P11"/>
    <mergeCell ref="F7:H8"/>
    <mergeCell ref="I7:J8"/>
    <mergeCell ref="K7:L8"/>
    <mergeCell ref="M7:N8"/>
    <mergeCell ref="O7:P8"/>
    <mergeCell ref="B46:S46"/>
    <mergeCell ref="S7:S11"/>
    <mergeCell ref="F9:F11"/>
    <mergeCell ref="G9:H9"/>
    <mergeCell ref="I9:I11"/>
    <mergeCell ref="J9:J11"/>
    <mergeCell ref="K9:K11"/>
    <mergeCell ref="L9:L11"/>
  </mergeCells>
  <printOptions/>
  <pageMargins left="0.39" right="0.27" top="0.49" bottom="0.36" header="0.3" footer="0.2"/>
  <pageSetup horizontalDpi="600" verticalDpi="600" orientation="landscape" paperSize="9" scale="55" r:id="rId1"/>
  <headerFooter alignWithMargins="0">
    <oddFooter>&amp;C&amp;"Times New Roman,Regular"Trang &amp;P/&amp;N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V25"/>
  <sheetViews>
    <sheetView workbookViewId="0" topLeftCell="A1">
      <selection activeCell="A4" sqref="A4:IV6"/>
    </sheetView>
  </sheetViews>
  <sheetFormatPr defaultColWidth="9.00390625" defaultRowHeight="14.25"/>
  <cols>
    <col min="2" max="2" width="33.875" style="0" customWidth="1"/>
    <col min="3" max="3" width="11.375" style="0" customWidth="1"/>
    <col min="4" max="4" width="10.875" style="0" customWidth="1"/>
    <col min="5" max="5" width="12.625" style="0" customWidth="1"/>
    <col min="7" max="8" width="10.375" style="0" customWidth="1"/>
    <col min="13" max="14" width="11.00390625" style="0" customWidth="1"/>
  </cols>
  <sheetData>
    <row r="1" spans="1:22" s="19" customFormat="1" ht="19.5">
      <c r="A1" s="27"/>
      <c r="B1" s="11"/>
      <c r="C1" s="29"/>
      <c r="D1" s="29"/>
      <c r="E1" s="29"/>
      <c r="F1" s="29"/>
      <c r="G1" s="28"/>
      <c r="H1" s="28"/>
      <c r="I1" s="28"/>
      <c r="J1" s="28"/>
      <c r="K1" s="28"/>
      <c r="L1" s="28"/>
      <c r="M1" s="28"/>
      <c r="N1" s="28"/>
      <c r="O1" s="28"/>
      <c r="P1" s="28"/>
      <c r="Q1" s="28"/>
      <c r="R1" s="28"/>
      <c r="S1" s="220" t="s">
        <v>382</v>
      </c>
      <c r="T1" s="28"/>
      <c r="U1" s="28"/>
      <c r="V1" s="28"/>
    </row>
    <row r="2" spans="1:22" s="11" customFormat="1" ht="16.5">
      <c r="A2" s="337" t="s">
        <v>554</v>
      </c>
      <c r="B2" s="337"/>
      <c r="C2" s="337"/>
      <c r="D2" s="337"/>
      <c r="E2" s="337"/>
      <c r="F2" s="337"/>
      <c r="G2" s="337"/>
      <c r="H2" s="337"/>
      <c r="I2" s="337"/>
      <c r="J2" s="337"/>
      <c r="K2" s="337"/>
      <c r="L2" s="337"/>
      <c r="M2" s="337"/>
      <c r="N2" s="337"/>
      <c r="O2" s="337"/>
      <c r="P2" s="337"/>
      <c r="Q2" s="337"/>
      <c r="R2" s="337"/>
      <c r="S2" s="337"/>
      <c r="T2" s="10"/>
      <c r="U2" s="10"/>
      <c r="V2" s="10"/>
    </row>
    <row r="3" spans="1:22" s="11" customFormat="1" ht="16.5">
      <c r="A3" s="337" t="s">
        <v>1238</v>
      </c>
      <c r="B3" s="337"/>
      <c r="C3" s="337"/>
      <c r="D3" s="337"/>
      <c r="E3" s="337"/>
      <c r="F3" s="337"/>
      <c r="G3" s="337"/>
      <c r="H3" s="337"/>
      <c r="I3" s="337"/>
      <c r="J3" s="337"/>
      <c r="K3" s="337"/>
      <c r="L3" s="337"/>
      <c r="M3" s="337"/>
      <c r="N3" s="337"/>
      <c r="O3" s="337"/>
      <c r="P3" s="337"/>
      <c r="Q3" s="337"/>
      <c r="R3" s="337"/>
      <c r="S3" s="337"/>
      <c r="T3" s="10"/>
      <c r="U3" s="10"/>
      <c r="V3" s="10"/>
    </row>
    <row r="4" spans="1:22" s="11" customFormat="1" ht="17.25" customHeight="1">
      <c r="A4" s="331" t="s">
        <v>1008</v>
      </c>
      <c r="B4" s="331"/>
      <c r="C4" s="331"/>
      <c r="D4" s="331"/>
      <c r="E4" s="331"/>
      <c r="F4" s="331"/>
      <c r="G4" s="331"/>
      <c r="H4" s="331"/>
      <c r="I4" s="331"/>
      <c r="J4" s="331"/>
      <c r="K4" s="331"/>
      <c r="L4" s="331"/>
      <c r="M4" s="331"/>
      <c r="N4" s="331"/>
      <c r="O4" s="331"/>
      <c r="P4" s="331"/>
      <c r="Q4" s="331"/>
      <c r="R4" s="331"/>
      <c r="S4" s="331"/>
      <c r="T4" s="12"/>
      <c r="U4" s="12"/>
      <c r="V4" s="12"/>
    </row>
    <row r="5" spans="1:22" s="11" customFormat="1" ht="17.25" customHeight="1">
      <c r="A5" s="331" t="s">
        <v>398</v>
      </c>
      <c r="B5" s="331"/>
      <c r="C5" s="331"/>
      <c r="D5" s="331"/>
      <c r="E5" s="331"/>
      <c r="F5" s="331"/>
      <c r="G5" s="331"/>
      <c r="H5" s="331"/>
      <c r="I5" s="331"/>
      <c r="J5" s="331"/>
      <c r="K5" s="331"/>
      <c r="L5" s="331"/>
      <c r="M5" s="331"/>
      <c r="N5" s="331"/>
      <c r="O5" s="331"/>
      <c r="P5" s="331"/>
      <c r="Q5" s="331"/>
      <c r="R5" s="331"/>
      <c r="S5" s="331"/>
      <c r="T5" s="12"/>
      <c r="U5" s="12"/>
      <c r="V5" s="12"/>
    </row>
    <row r="6" spans="1:22" s="11" customFormat="1" ht="17.25" customHeight="1">
      <c r="A6" s="332" t="s">
        <v>404</v>
      </c>
      <c r="B6" s="332"/>
      <c r="C6" s="332"/>
      <c r="D6" s="332"/>
      <c r="E6" s="332"/>
      <c r="F6" s="332"/>
      <c r="G6" s="332"/>
      <c r="H6" s="332"/>
      <c r="I6" s="332"/>
      <c r="J6" s="332"/>
      <c r="K6" s="332"/>
      <c r="L6" s="332"/>
      <c r="M6" s="332"/>
      <c r="N6" s="332"/>
      <c r="O6" s="332"/>
      <c r="P6" s="332"/>
      <c r="Q6" s="332"/>
      <c r="R6" s="332"/>
      <c r="S6" s="332"/>
      <c r="T6" s="13"/>
      <c r="U6" s="13"/>
      <c r="V6" s="13"/>
    </row>
    <row r="7" spans="1:22" s="11" customFormat="1" ht="33" customHeight="1">
      <c r="A7" s="328" t="s">
        <v>405</v>
      </c>
      <c r="B7" s="328" t="s">
        <v>406</v>
      </c>
      <c r="C7" s="328" t="s">
        <v>407</v>
      </c>
      <c r="D7" s="328" t="s">
        <v>408</v>
      </c>
      <c r="E7" s="328" t="s">
        <v>409</v>
      </c>
      <c r="F7" s="328" t="s">
        <v>410</v>
      </c>
      <c r="G7" s="328"/>
      <c r="H7" s="328"/>
      <c r="I7" s="328" t="s">
        <v>586</v>
      </c>
      <c r="J7" s="328"/>
      <c r="K7" s="328" t="s">
        <v>411</v>
      </c>
      <c r="L7" s="328"/>
      <c r="M7" s="328" t="s">
        <v>388</v>
      </c>
      <c r="N7" s="328"/>
      <c r="O7" s="328" t="s">
        <v>412</v>
      </c>
      <c r="P7" s="328"/>
      <c r="Q7" s="328" t="s">
        <v>389</v>
      </c>
      <c r="R7" s="328"/>
      <c r="S7" s="328" t="s">
        <v>413</v>
      </c>
      <c r="T7" s="14"/>
      <c r="U7" s="14"/>
      <c r="V7" s="14"/>
    </row>
    <row r="8" spans="1:22" s="11" customFormat="1" ht="39" customHeight="1">
      <c r="A8" s="329"/>
      <c r="B8" s="329"/>
      <c r="C8" s="329"/>
      <c r="D8" s="329"/>
      <c r="E8" s="329"/>
      <c r="F8" s="329"/>
      <c r="G8" s="329"/>
      <c r="H8" s="329"/>
      <c r="I8" s="329"/>
      <c r="J8" s="329"/>
      <c r="K8" s="329"/>
      <c r="L8" s="329"/>
      <c r="M8" s="329"/>
      <c r="N8" s="329"/>
      <c r="O8" s="329"/>
      <c r="P8" s="329"/>
      <c r="Q8" s="329"/>
      <c r="R8" s="329"/>
      <c r="S8" s="329"/>
      <c r="T8" s="14"/>
      <c r="U8" s="14"/>
      <c r="V8" s="14"/>
    </row>
    <row r="9" spans="1:19" s="15" customFormat="1" ht="16.5">
      <c r="A9" s="329"/>
      <c r="B9" s="329"/>
      <c r="C9" s="329"/>
      <c r="D9" s="329"/>
      <c r="E9" s="329"/>
      <c r="F9" s="329" t="s">
        <v>414</v>
      </c>
      <c r="G9" s="329" t="s">
        <v>415</v>
      </c>
      <c r="H9" s="329"/>
      <c r="I9" s="329" t="s">
        <v>416</v>
      </c>
      <c r="J9" s="329" t="s">
        <v>417</v>
      </c>
      <c r="K9" s="329" t="s">
        <v>416</v>
      </c>
      <c r="L9" s="329" t="s">
        <v>417</v>
      </c>
      <c r="M9" s="329" t="s">
        <v>416</v>
      </c>
      <c r="N9" s="329" t="s">
        <v>417</v>
      </c>
      <c r="O9" s="329" t="s">
        <v>416</v>
      </c>
      <c r="P9" s="329" t="s">
        <v>417</v>
      </c>
      <c r="Q9" s="329" t="s">
        <v>416</v>
      </c>
      <c r="R9" s="329" t="s">
        <v>417</v>
      </c>
      <c r="S9" s="329"/>
    </row>
    <row r="10" spans="1:19" s="15" customFormat="1" ht="16.5">
      <c r="A10" s="329"/>
      <c r="B10" s="329"/>
      <c r="C10" s="329"/>
      <c r="D10" s="329"/>
      <c r="E10" s="329"/>
      <c r="F10" s="329"/>
      <c r="G10" s="329" t="s">
        <v>416</v>
      </c>
      <c r="H10" s="329" t="s">
        <v>417</v>
      </c>
      <c r="I10" s="329"/>
      <c r="J10" s="329"/>
      <c r="K10" s="329"/>
      <c r="L10" s="329"/>
      <c r="M10" s="329"/>
      <c r="N10" s="329"/>
      <c r="O10" s="329"/>
      <c r="P10" s="329"/>
      <c r="Q10" s="329"/>
      <c r="R10" s="329"/>
      <c r="S10" s="329"/>
    </row>
    <row r="11" spans="1:19" s="15" customFormat="1" ht="16.5">
      <c r="A11" s="329"/>
      <c r="B11" s="329"/>
      <c r="C11" s="329"/>
      <c r="D11" s="329"/>
      <c r="E11" s="329"/>
      <c r="F11" s="329"/>
      <c r="G11" s="329"/>
      <c r="H11" s="329"/>
      <c r="I11" s="329"/>
      <c r="J11" s="329"/>
      <c r="K11" s="329"/>
      <c r="L11" s="329"/>
      <c r="M11" s="329"/>
      <c r="N11" s="329"/>
      <c r="O11" s="329"/>
      <c r="P11" s="329"/>
      <c r="Q11" s="329"/>
      <c r="R11" s="329"/>
      <c r="S11" s="329"/>
    </row>
    <row r="12" spans="1:22" s="17" customFormat="1" ht="16.5">
      <c r="A12" s="82">
        <v>1</v>
      </c>
      <c r="B12" s="82">
        <v>2</v>
      </c>
      <c r="C12" s="82">
        <v>3</v>
      </c>
      <c r="D12" s="82">
        <v>4</v>
      </c>
      <c r="E12" s="82">
        <v>5</v>
      </c>
      <c r="F12" s="82">
        <v>6</v>
      </c>
      <c r="G12" s="82">
        <v>7</v>
      </c>
      <c r="H12" s="82">
        <v>8</v>
      </c>
      <c r="I12" s="82">
        <v>9</v>
      </c>
      <c r="J12" s="82">
        <v>10</v>
      </c>
      <c r="K12" s="82">
        <v>11</v>
      </c>
      <c r="L12" s="82">
        <v>12</v>
      </c>
      <c r="M12" s="82">
        <v>17</v>
      </c>
      <c r="N12" s="82">
        <v>18</v>
      </c>
      <c r="O12" s="82">
        <v>21</v>
      </c>
      <c r="P12" s="82">
        <v>22</v>
      </c>
      <c r="Q12" s="82">
        <v>25</v>
      </c>
      <c r="R12" s="82">
        <v>26</v>
      </c>
      <c r="S12" s="82">
        <v>35</v>
      </c>
      <c r="T12" s="81">
        <v>36</v>
      </c>
      <c r="U12" s="16">
        <v>37</v>
      </c>
      <c r="V12" s="16">
        <v>38</v>
      </c>
    </row>
    <row r="13" spans="1:19" s="20" customFormat="1" ht="33">
      <c r="A13" s="201" t="s">
        <v>1670</v>
      </c>
      <c r="B13" s="202" t="s">
        <v>348</v>
      </c>
      <c r="C13" s="203"/>
      <c r="D13" s="204"/>
      <c r="E13" s="205" t="s">
        <v>572</v>
      </c>
      <c r="F13" s="203"/>
      <c r="G13" s="206">
        <f>SUM(G14:G24)</f>
        <v>146540</v>
      </c>
      <c r="H13" s="206">
        <f>SUM(H14:H24)</f>
        <v>146540</v>
      </c>
      <c r="I13" s="207"/>
      <c r="J13" s="207"/>
      <c r="K13" s="207"/>
      <c r="L13" s="207"/>
      <c r="M13" s="206">
        <f>SUM(M14:M24)</f>
        <v>124500</v>
      </c>
      <c r="N13" s="206">
        <f>SUM(N14:N24)</f>
        <v>124500</v>
      </c>
      <c r="O13" s="207"/>
      <c r="P13" s="207"/>
      <c r="Q13" s="207"/>
      <c r="R13" s="207"/>
      <c r="S13" s="208"/>
    </row>
    <row r="14" spans="1:19" s="19" customFormat="1" ht="42.75" customHeight="1">
      <c r="A14" s="141">
        <v>1</v>
      </c>
      <c r="B14" s="127" t="s">
        <v>999</v>
      </c>
      <c r="C14" s="1" t="s">
        <v>519</v>
      </c>
      <c r="D14" s="158" t="s">
        <v>1003</v>
      </c>
      <c r="E14" s="1" t="s">
        <v>506</v>
      </c>
      <c r="F14" s="76"/>
      <c r="G14" s="35">
        <v>7313</v>
      </c>
      <c r="H14" s="35">
        <v>7313</v>
      </c>
      <c r="I14" s="142"/>
      <c r="J14" s="142"/>
      <c r="K14" s="142"/>
      <c r="L14" s="142"/>
      <c r="M14" s="72">
        <f>N14</f>
        <v>6000</v>
      </c>
      <c r="N14" s="72">
        <v>6000</v>
      </c>
      <c r="O14" s="142"/>
      <c r="P14" s="142"/>
      <c r="Q14" s="142"/>
      <c r="R14" s="142"/>
      <c r="S14" s="142"/>
    </row>
    <row r="15" spans="1:19" s="19" customFormat="1" ht="39" customHeight="1">
      <c r="A15" s="141">
        <v>2</v>
      </c>
      <c r="B15" s="127" t="s">
        <v>1000</v>
      </c>
      <c r="C15" s="1" t="s">
        <v>519</v>
      </c>
      <c r="D15" s="158" t="s">
        <v>1004</v>
      </c>
      <c r="E15" s="1" t="s">
        <v>506</v>
      </c>
      <c r="F15" s="76"/>
      <c r="G15" s="35">
        <v>3734</v>
      </c>
      <c r="H15" s="35">
        <v>3734</v>
      </c>
      <c r="I15" s="142"/>
      <c r="J15" s="142"/>
      <c r="K15" s="142"/>
      <c r="L15" s="142"/>
      <c r="M15" s="72">
        <f>N15</f>
        <v>3200</v>
      </c>
      <c r="N15" s="72">
        <v>3200</v>
      </c>
      <c r="O15" s="142"/>
      <c r="P15" s="142"/>
      <c r="Q15" s="142"/>
      <c r="R15" s="142"/>
      <c r="S15" s="142"/>
    </row>
    <row r="16" spans="1:19" s="19" customFormat="1" ht="40.5" customHeight="1">
      <c r="A16" s="141">
        <v>3</v>
      </c>
      <c r="B16" s="127" t="s">
        <v>1001</v>
      </c>
      <c r="C16" s="1" t="s">
        <v>519</v>
      </c>
      <c r="D16" s="158" t="s">
        <v>1005</v>
      </c>
      <c r="E16" s="1" t="s">
        <v>506</v>
      </c>
      <c r="F16" s="76"/>
      <c r="G16" s="35">
        <v>6342</v>
      </c>
      <c r="H16" s="35">
        <v>6342</v>
      </c>
      <c r="I16" s="142"/>
      <c r="J16" s="142"/>
      <c r="K16" s="142"/>
      <c r="L16" s="142"/>
      <c r="M16" s="72">
        <f>N16</f>
        <v>4800</v>
      </c>
      <c r="N16" s="72">
        <v>4800</v>
      </c>
      <c r="O16" s="142"/>
      <c r="P16" s="142"/>
      <c r="Q16" s="142"/>
      <c r="R16" s="142"/>
      <c r="S16" s="142"/>
    </row>
    <row r="17" spans="1:19" s="19" customFormat="1" ht="71.25" customHeight="1">
      <c r="A17" s="141">
        <v>4</v>
      </c>
      <c r="B17" s="127" t="s">
        <v>349</v>
      </c>
      <c r="C17" s="1" t="s">
        <v>357</v>
      </c>
      <c r="D17" s="158"/>
      <c r="E17" s="1" t="s">
        <v>494</v>
      </c>
      <c r="F17" s="76"/>
      <c r="G17" s="30">
        <v>15500</v>
      </c>
      <c r="H17" s="30">
        <v>15500</v>
      </c>
      <c r="I17" s="142"/>
      <c r="J17" s="142"/>
      <c r="K17" s="142"/>
      <c r="L17" s="142"/>
      <c r="M17" s="72">
        <v>15000</v>
      </c>
      <c r="N17" s="72">
        <v>15000</v>
      </c>
      <c r="O17" s="142"/>
      <c r="P17" s="142"/>
      <c r="Q17" s="142"/>
      <c r="R17" s="142"/>
      <c r="S17" s="142"/>
    </row>
    <row r="18" spans="1:19" s="19" customFormat="1" ht="54" customHeight="1">
      <c r="A18" s="141">
        <v>5</v>
      </c>
      <c r="B18" s="127" t="s">
        <v>350</v>
      </c>
      <c r="C18" s="1" t="s">
        <v>358</v>
      </c>
      <c r="D18" s="158"/>
      <c r="E18" s="1" t="s">
        <v>494</v>
      </c>
      <c r="F18" s="76"/>
      <c r="G18" s="30">
        <v>15000</v>
      </c>
      <c r="H18" s="30">
        <v>15000</v>
      </c>
      <c r="I18" s="142"/>
      <c r="J18" s="142"/>
      <c r="K18" s="142"/>
      <c r="L18" s="142"/>
      <c r="M18" s="72">
        <v>15000</v>
      </c>
      <c r="N18" s="72">
        <v>15000</v>
      </c>
      <c r="O18" s="142"/>
      <c r="P18" s="142"/>
      <c r="Q18" s="142"/>
      <c r="R18" s="142"/>
      <c r="S18" s="142"/>
    </row>
    <row r="19" spans="1:19" s="19" customFormat="1" ht="33">
      <c r="A19" s="141">
        <v>6</v>
      </c>
      <c r="B19" s="127" t="s">
        <v>351</v>
      </c>
      <c r="C19" s="1" t="s">
        <v>359</v>
      </c>
      <c r="D19" s="158"/>
      <c r="E19" s="1" t="s">
        <v>494</v>
      </c>
      <c r="F19" s="76"/>
      <c r="G19" s="30">
        <v>15000</v>
      </c>
      <c r="H19" s="30">
        <v>15000</v>
      </c>
      <c r="I19" s="142"/>
      <c r="J19" s="142"/>
      <c r="K19" s="142"/>
      <c r="L19" s="142"/>
      <c r="M19" s="72">
        <v>15000</v>
      </c>
      <c r="N19" s="72">
        <v>15000</v>
      </c>
      <c r="O19" s="142"/>
      <c r="P19" s="142"/>
      <c r="Q19" s="142"/>
      <c r="R19" s="142"/>
      <c r="S19" s="142"/>
    </row>
    <row r="20" spans="1:19" s="19" customFormat="1" ht="61.5" customHeight="1">
      <c r="A20" s="141">
        <v>7</v>
      </c>
      <c r="B20" s="127" t="s">
        <v>352</v>
      </c>
      <c r="C20" s="1" t="s">
        <v>360</v>
      </c>
      <c r="D20" s="158"/>
      <c r="E20" s="1" t="s">
        <v>494</v>
      </c>
      <c r="F20" s="1" t="s">
        <v>364</v>
      </c>
      <c r="G20" s="30">
        <v>13747</v>
      </c>
      <c r="H20" s="30">
        <v>13747</v>
      </c>
      <c r="I20" s="142"/>
      <c r="J20" s="142"/>
      <c r="K20" s="142"/>
      <c r="L20" s="142"/>
      <c r="M20" s="72">
        <v>12500</v>
      </c>
      <c r="N20" s="72">
        <v>12500</v>
      </c>
      <c r="O20" s="142"/>
      <c r="P20" s="142"/>
      <c r="Q20" s="142"/>
      <c r="R20" s="142"/>
      <c r="S20" s="142"/>
    </row>
    <row r="21" spans="1:19" s="19" customFormat="1" ht="49.5" customHeight="1">
      <c r="A21" s="141">
        <v>8</v>
      </c>
      <c r="B21" s="127" t="s">
        <v>353</v>
      </c>
      <c r="C21" s="1" t="s">
        <v>361</v>
      </c>
      <c r="D21" s="158"/>
      <c r="E21" s="1" t="s">
        <v>494</v>
      </c>
      <c r="F21" s="76"/>
      <c r="G21" s="30">
        <v>15000</v>
      </c>
      <c r="H21" s="30">
        <v>15000</v>
      </c>
      <c r="I21" s="142"/>
      <c r="J21" s="142"/>
      <c r="K21" s="142"/>
      <c r="L21" s="142"/>
      <c r="M21" s="72">
        <v>15000</v>
      </c>
      <c r="N21" s="72">
        <v>15000</v>
      </c>
      <c r="O21" s="142"/>
      <c r="P21" s="142"/>
      <c r="Q21" s="142"/>
      <c r="R21" s="142"/>
      <c r="S21" s="142"/>
    </row>
    <row r="22" spans="1:19" s="19" customFormat="1" ht="42.75" customHeight="1">
      <c r="A22" s="141">
        <v>9</v>
      </c>
      <c r="B22" s="127" t="s">
        <v>354</v>
      </c>
      <c r="C22" s="1" t="s">
        <v>362</v>
      </c>
      <c r="D22" s="158"/>
      <c r="E22" s="1" t="s">
        <v>494</v>
      </c>
      <c r="F22" s="76"/>
      <c r="G22" s="30">
        <v>12000</v>
      </c>
      <c r="H22" s="30">
        <v>12000</v>
      </c>
      <c r="I22" s="142"/>
      <c r="J22" s="142"/>
      <c r="K22" s="142"/>
      <c r="L22" s="142"/>
      <c r="M22" s="72">
        <v>12000</v>
      </c>
      <c r="N22" s="72">
        <v>12000</v>
      </c>
      <c r="O22" s="142"/>
      <c r="P22" s="142"/>
      <c r="Q22" s="142"/>
      <c r="R22" s="142"/>
      <c r="S22" s="142"/>
    </row>
    <row r="23" spans="1:19" s="19" customFormat="1" ht="61.5" customHeight="1">
      <c r="A23" s="141">
        <v>10</v>
      </c>
      <c r="B23" s="127" t="s">
        <v>355</v>
      </c>
      <c r="C23" s="1" t="s">
        <v>363</v>
      </c>
      <c r="D23" s="158"/>
      <c r="E23" s="1" t="s">
        <v>494</v>
      </c>
      <c r="F23" s="76"/>
      <c r="G23" s="30">
        <v>11000</v>
      </c>
      <c r="H23" s="30">
        <v>11000</v>
      </c>
      <c r="I23" s="142"/>
      <c r="J23" s="142"/>
      <c r="K23" s="142"/>
      <c r="L23" s="142"/>
      <c r="M23" s="72">
        <v>11000</v>
      </c>
      <c r="N23" s="72">
        <v>11000</v>
      </c>
      <c r="O23" s="142"/>
      <c r="P23" s="142"/>
      <c r="Q23" s="142"/>
      <c r="R23" s="142"/>
      <c r="S23" s="142"/>
    </row>
    <row r="24" spans="1:19" s="19" customFormat="1" ht="31.5" customHeight="1">
      <c r="A24" s="141">
        <v>11</v>
      </c>
      <c r="B24" s="127" t="s">
        <v>356</v>
      </c>
      <c r="C24" s="1" t="s">
        <v>436</v>
      </c>
      <c r="D24" s="158"/>
      <c r="E24" s="1" t="s">
        <v>494</v>
      </c>
      <c r="F24" s="76"/>
      <c r="G24" s="35">
        <v>31904</v>
      </c>
      <c r="H24" s="35">
        <v>31904</v>
      </c>
      <c r="I24" s="142"/>
      <c r="J24" s="142"/>
      <c r="K24" s="142"/>
      <c r="L24" s="142"/>
      <c r="M24" s="72">
        <v>15000</v>
      </c>
      <c r="N24" s="72">
        <v>15000</v>
      </c>
      <c r="O24" s="142"/>
      <c r="P24" s="142"/>
      <c r="Q24" s="142"/>
      <c r="R24" s="142"/>
      <c r="S24" s="142"/>
    </row>
    <row r="25" spans="1:19" s="19" customFormat="1" ht="18" customHeight="1">
      <c r="A25" s="144"/>
      <c r="B25" s="260"/>
      <c r="C25" s="261"/>
      <c r="D25" s="262"/>
      <c r="E25" s="261"/>
      <c r="F25" s="263"/>
      <c r="G25" s="264"/>
      <c r="H25" s="264"/>
      <c r="I25" s="143"/>
      <c r="J25" s="143"/>
      <c r="K25" s="143"/>
      <c r="L25" s="143"/>
      <c r="M25" s="265"/>
      <c r="N25" s="265"/>
      <c r="O25" s="143"/>
      <c r="P25" s="143"/>
      <c r="Q25" s="143"/>
      <c r="R25" s="143"/>
      <c r="S25" s="143"/>
    </row>
  </sheetData>
  <sheetProtection/>
  <mergeCells count="31">
    <mergeCell ref="A6:S6"/>
    <mergeCell ref="S7:S11"/>
    <mergeCell ref="F9:F11"/>
    <mergeCell ref="G9:H9"/>
    <mergeCell ref="I9:I11"/>
    <mergeCell ref="A7:A11"/>
    <mergeCell ref="B7:B11"/>
    <mergeCell ref="C7:C11"/>
    <mergeCell ref="D7:D11"/>
    <mergeCell ref="A2:S2"/>
    <mergeCell ref="A3:S3"/>
    <mergeCell ref="A4:S4"/>
    <mergeCell ref="A5:S5"/>
    <mergeCell ref="K9:K11"/>
    <mergeCell ref="L9:L11"/>
    <mergeCell ref="M9:M11"/>
    <mergeCell ref="E7:E11"/>
    <mergeCell ref="N9:N11"/>
    <mergeCell ref="O9:O11"/>
    <mergeCell ref="F7:H8"/>
    <mergeCell ref="I7:J8"/>
    <mergeCell ref="K7:L8"/>
    <mergeCell ref="M7:N8"/>
    <mergeCell ref="O7:P8"/>
    <mergeCell ref="G10:G11"/>
    <mergeCell ref="H10:H11"/>
    <mergeCell ref="J9:J11"/>
    <mergeCell ref="Q7:R8"/>
    <mergeCell ref="P9:P11"/>
    <mergeCell ref="Q9:Q11"/>
    <mergeCell ref="R9:R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2017-07-20T08:34:18Z</cp:lastPrinted>
  <dcterms:created xsi:type="dcterms:W3CDTF">2017-01-24T00:34:18Z</dcterms:created>
  <dcterms:modified xsi:type="dcterms:W3CDTF">2017-08-11T02:00:40Z</dcterms:modified>
  <cp:category/>
  <cp:version/>
  <cp:contentType/>
  <cp:contentStatus/>
</cp:coreProperties>
</file>