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0" activeTab="0"/>
  </bookViews>
  <sheets>
    <sheet name="MENU" sheetId="1" r:id="rId1"/>
    <sheet name="CDKT" sheetId="2" r:id="rId2"/>
    <sheet name="KQKD" sheetId="3" r:id="rId3"/>
    <sheet name="PTTC" sheetId="4" r:id="rId4"/>
    <sheet name="SSKQ" sheetId="5" r:id="rId5"/>
    <sheet name="PTBD" sheetId="6" r:id="rId6"/>
    <sheet name="Bieudo" sheetId="7" r:id="rId7"/>
    <sheet name="00000000" sheetId="8" state="veryHidden" r:id="rId8"/>
  </sheets>
  <definedNames>
    <definedName name="_Fill" hidden="1">#REF!</definedName>
    <definedName name="_xlnm.Print_Area" localSheetId="5">'PTBD'!#REF!</definedName>
    <definedName name="_xlnm.Print_Area" localSheetId="4">'SSKQ'!$A$3:$K$27</definedName>
  </definedNames>
  <calcPr fullCalcOnLoad="1"/>
</workbook>
</file>

<file path=xl/sharedStrings.xml><?xml version="1.0" encoding="utf-8"?>
<sst xmlns="http://schemas.openxmlformats.org/spreadsheetml/2006/main" count="160" uniqueCount="107">
  <si>
    <t>STT</t>
  </si>
  <si>
    <t>A</t>
  </si>
  <si>
    <t>B</t>
  </si>
  <si>
    <t>%</t>
  </si>
  <si>
    <t>I</t>
  </si>
  <si>
    <t>II</t>
  </si>
  <si>
    <t>TTln = 50/50</t>
  </si>
  <si>
    <t>TTlnt = 30/30</t>
  </si>
  <si>
    <t>III</t>
  </si>
  <si>
    <t>IV</t>
  </si>
  <si>
    <t>V</t>
  </si>
  <si>
    <t>270/300</t>
  </si>
  <si>
    <t>100/310</t>
  </si>
  <si>
    <t>(110+120)/310</t>
  </si>
  <si>
    <t>300/400</t>
  </si>
  <si>
    <t>300/270</t>
  </si>
  <si>
    <t>200/400</t>
  </si>
  <si>
    <t>11/(140bq)</t>
  </si>
  <si>
    <t>50/(400bq)</t>
  </si>
  <si>
    <t>50/(440bq)</t>
  </si>
  <si>
    <t>Lĩnh vực, ngành nghề</t>
  </si>
  <si>
    <t>Nông lâm, ngư nghiệp</t>
  </si>
  <si>
    <t>Công nghiệp</t>
  </si>
  <si>
    <t>Xây dựng</t>
  </si>
  <si>
    <t>Chọn lĩnh vực</t>
  </si>
  <si>
    <t>Thương mai, dịch vụ</t>
  </si>
  <si>
    <t>min</t>
  </si>
  <si>
    <t>max</t>
  </si>
  <si>
    <t>C.tiêu tham khảo</t>
  </si>
  <si>
    <t>200/330</t>
  </si>
  <si>
    <t>BẢNG CÂN ĐỐI KẾ TOÁN</t>
  </si>
  <si>
    <t>Chỉ tiêu</t>
  </si>
  <si>
    <t>Mã số</t>
  </si>
  <si>
    <t>Năm 2014</t>
  </si>
  <si>
    <t>Năm 2015</t>
  </si>
  <si>
    <t>Cuối kỳ</t>
  </si>
  <si>
    <t>Đầu kỳ</t>
  </si>
  <si>
    <t>TÀI SẢN NGẮN HẠN</t>
  </si>
  <si>
    <t>Tiền và các khoản tương đương tiền</t>
  </si>
  <si>
    <t>Đầu tư tài chính ngắn hạn</t>
  </si>
  <si>
    <t>Các khoản phải thu</t>
  </si>
  <si>
    <t>Hàng tồn kho</t>
  </si>
  <si>
    <t>Tài sản ngắn hạn khác</t>
  </si>
  <si>
    <t>Tài sản cố định</t>
  </si>
  <si>
    <t>Tài sản cố định đầu tư tài chính dài hạn</t>
  </si>
  <si>
    <t>Tài sản khác</t>
  </si>
  <si>
    <t>TỔNG TÀI SẢN</t>
  </si>
  <si>
    <t>TÀI SẢN DÀI HẠN</t>
  </si>
  <si>
    <t>NỢ PHẢI TRẢ</t>
  </si>
  <si>
    <t>Nợ ngắn hạn</t>
  </si>
  <si>
    <t>Nợ dài hạn</t>
  </si>
  <si>
    <t>VỐN CHỦ SỞ HỮU</t>
  </si>
  <si>
    <t>TỔNG CỘNG NGUỒN VỐN</t>
  </si>
  <si>
    <t>Doanh thu thuần</t>
  </si>
  <si>
    <t>Giá vốn hàng bán</t>
  </si>
  <si>
    <t>Doanh thu tài chính</t>
  </si>
  <si>
    <t>Lợi nhuận thuần từ kinh doanh</t>
  </si>
  <si>
    <t>Thu  nhập khác</t>
  </si>
  <si>
    <t>Tổng thu  nhập trước thuế</t>
  </si>
  <si>
    <t>Tổng thu nhập sau thuế</t>
  </si>
  <si>
    <t>Cách tính</t>
  </si>
  <si>
    <t>KHẢ NĂNG THANH TOÁN</t>
  </si>
  <si>
    <t>Khả năng thanh toán tổng quát - ktq</t>
  </si>
  <si>
    <t>Khả năng thanh toán ngắn hạn - kng</t>
  </si>
  <si>
    <t>Khả năng thanh toán nhanh - knh</t>
  </si>
  <si>
    <t>Khả năng thanh toán dài hạn - kdn</t>
  </si>
  <si>
    <t>CƠ CẤU VỐN, TÍNH ỔN ĐỊNH VÀ KHẢ NĂNG TRẢ NỢ</t>
  </si>
  <si>
    <t>Hệ số nợ so với nguồn vốn chủ sở hữu - Ncsh</t>
  </si>
  <si>
    <t>Hệ số nợ so với tài sản - Ntts</t>
  </si>
  <si>
    <t>Tỷ lệ nợ quá hạn trong tổng dư nợ vay - Nqh</t>
  </si>
  <si>
    <t>Hệ số thích ứng dài hạn của tài sản - Ktu</t>
  </si>
  <si>
    <t>Hệ số tài sản dài hạn trên vốn chủ sở hữu - Kts</t>
  </si>
  <si>
    <t>HIỆU QUẢ SỬ DỤNG VỐN VÀ SINH LỜI</t>
  </si>
  <si>
    <t>Hiệu quả sử dụng tài sản - L</t>
  </si>
  <si>
    <t>Vòng quay hàng tồn kho - V</t>
  </si>
  <si>
    <t>Kỳ thu tiền bình quân - N</t>
  </si>
  <si>
    <t>Tỷ suất lợi nhuận trước thuế trên doanh thu - LNdt</t>
  </si>
  <si>
    <t>Tỷ suất lợi nhuận trước thuế trên vốn chủ sở hữu - LNvsh</t>
  </si>
  <si>
    <t>Tỷ suất lợi nhuận trên tổng nguồn vốn - LNnv</t>
  </si>
  <si>
    <t>SỨC TĂNG TRƯỞNG</t>
  </si>
  <si>
    <t>Sức tăng trưởng doanh thu - TTdt</t>
  </si>
  <si>
    <t>Tỷ lệ tăng trưởng doanh thu từ hoạt động kinh doanh chính - TTdtc</t>
  </si>
  <si>
    <t>Tỷ lệ tăng trưởng lợi nhuận - TTln</t>
  </si>
  <si>
    <t>Tỷ lệ tăng trưởng lợi nhuận từ hoạt động kinh doanh chính -TTln</t>
  </si>
  <si>
    <t>Tài sản</t>
  </si>
  <si>
    <t>Nguồn vốn</t>
  </si>
  <si>
    <t>Đơn vị</t>
  </si>
  <si>
    <t xml:space="preserve"> 200/(400+330)</t>
  </si>
  <si>
    <t>(10+21+31)/270bq</t>
  </si>
  <si>
    <t>50/(10+21+31)</t>
  </si>
  <si>
    <t>(10+21+31)/(10+21+31)</t>
  </si>
  <si>
    <t>(10+21)/(10+21)</t>
  </si>
  <si>
    <t>Bình Quân</t>
  </si>
  <si>
    <t>BÁO CÁO KẾT QUẢ KINH DOANH</t>
  </si>
  <si>
    <t>TỔNG HỢP VÀ SO SÁNH KẾT QUẢ</t>
  </si>
  <si>
    <t>Tài sản đầu kỳ 2014</t>
  </si>
  <si>
    <t>Nguồn vốn đầu kỳ 2014</t>
  </si>
  <si>
    <t>Tài sản cuối kỳ 2014</t>
  </si>
  <si>
    <t>Nguồn vốn cuối kỳ 2014</t>
  </si>
  <si>
    <t>Nhóm</t>
  </si>
  <si>
    <t>PHÂN TÍCH DỮ LIỆU ĐẦU VÀO CỦA BIỂU ĐỒ</t>
  </si>
  <si>
    <t>CÁC CHỈ TIÊU TÀI CHÍNH</t>
  </si>
  <si>
    <t>ngày</t>
  </si>
  <si>
    <t>%\</t>
  </si>
  <si>
    <t>Vòng</t>
  </si>
  <si>
    <t>360*(130bq)/(10+21+31)</t>
  </si>
  <si>
    <t>PHÂN TÍCH BÁO CÁO TÀI CHÍNH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</si>
</sst>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(* #,##0_);_(* \(#,##0\);_(* &quot;-&quot;_);_(@_)"/>
    <numFmt numFmtId="165" formatCode="_(* #,##0.0_);_(* \(#,##0.0\);_(* &quot;-&quot;?_);_(@_)"/>
    <numFmt numFmtId="166" formatCode="&quot;\&quot;#,##0;[Red]&quot;\&quot;\-#,##0"/>
    <numFmt numFmtId="167" formatCode="&quot;\&quot;#,##0.00;[Red]&quot;\&quot;\-#,##0.00"/>
    <numFmt numFmtId="168" formatCode="\$#,##0\ ;\(\$#,##0\)"/>
    <numFmt numFmtId="169" formatCode="&quot;\&quot;#,##0;[Red]&quot;\&quot;&quot;\&quot;\-#,##0"/>
    <numFmt numFmtId="170" formatCode="&quot;\&quot;#,##0.00;[Red]&quot;\&quot;&quot;\&quot;&quot;\&quot;&quot;\&quot;&quot;\&quot;&quot;\&quot;\-#,##0.00"/>
    <numFmt numFmtId="171" formatCode="&quot;Năm&quot;\ General"/>
  </numFmts>
  <fonts count="69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4"/>
      <name val=".VnTime"/>
      <family val="2"/>
    </font>
    <font>
      <sz val="11"/>
      <name val=".VnTime"/>
      <family val="2"/>
    </font>
    <font>
      <sz val="14"/>
      <name val=".VnTime"/>
      <family val="2"/>
    </font>
    <font>
      <b/>
      <sz val="13"/>
      <color indexed="10"/>
      <name val=".VnTime"/>
      <family val="2"/>
    </font>
    <font>
      <sz val="11"/>
      <name val="Times New Roman"/>
      <family val="1"/>
    </font>
    <font>
      <b/>
      <sz val="13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6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48"/>
      <name val="Times New Roman"/>
      <family val="1"/>
    </font>
    <font>
      <sz val="12"/>
      <name val="Times New Roman"/>
      <family val="1"/>
    </font>
    <font>
      <sz val="11"/>
      <color indexed="53"/>
      <name val="Times New Roman"/>
      <family val="1"/>
    </font>
    <font>
      <sz val="12"/>
      <color indexed="12"/>
      <name val="Times New Roman"/>
      <family val="1"/>
    </font>
    <font>
      <sz val="11"/>
      <color indexed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20"/>
      <name val="Times New Roman"/>
      <family val="1"/>
    </font>
    <font>
      <b/>
      <sz val="10"/>
      <color indexed="12"/>
      <name val="Times New Roman"/>
      <family val="1"/>
    </font>
    <font>
      <b/>
      <sz val="11"/>
      <color indexed="17"/>
      <name val="Times New Roman"/>
      <family val="1"/>
    </font>
    <font>
      <b/>
      <sz val="24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9"/>
      <name val="Times New Roman"/>
      <family val="0"/>
    </font>
    <font>
      <sz val="12"/>
      <color indexed="8"/>
      <name val=".VnTime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0.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0"/>
      <color rgb="FF0000FF"/>
      <name val="Times New Roman"/>
      <family val="1"/>
    </font>
    <font>
      <b/>
      <sz val="11"/>
      <color rgb="FF00B050"/>
      <name val="Times New Roman"/>
      <family val="1"/>
    </font>
    <font>
      <b/>
      <sz val="24"/>
      <color rgb="FF00206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28" borderId="2" applyNumberFormat="0" applyAlignment="0" applyProtection="0"/>
    <xf numFmtId="0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4" applyNumberFormat="0" applyFill="0" applyAlignment="0" applyProtection="0"/>
    <xf numFmtId="0" fontId="62" fillId="31" borderId="0" applyNumberFormat="0" applyBorder="0" applyAlignment="0" applyProtection="0"/>
    <xf numFmtId="0" fontId="0" fillId="32" borderId="5" applyNumberFormat="0" applyFont="0" applyAlignment="0" applyProtection="0"/>
    <xf numFmtId="0" fontId="63" fillId="27" borderId="6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6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5" fillId="0" borderId="0">
      <alignment/>
      <protection/>
    </xf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</cellStyleXfs>
  <cellXfs count="136">
    <xf numFmtId="0" fontId="0" fillId="0" borderId="0" xfId="0" applyAlignment="1">
      <alignment/>
    </xf>
    <xf numFmtId="0" fontId="0" fillId="0" borderId="0" xfId="76">
      <alignment/>
      <protection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3" fontId="9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165" fontId="15" fillId="0" borderId="0" xfId="0" applyNumberFormat="1" applyFont="1" applyFill="1" applyBorder="1" applyAlignment="1">
      <alignment vertical="center"/>
    </xf>
    <xf numFmtId="164" fontId="15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vertical="center"/>
    </xf>
    <xf numFmtId="0" fontId="14" fillId="0" borderId="8" xfId="0" applyFont="1" applyFill="1" applyBorder="1" applyAlignment="1">
      <alignment vertical="center"/>
    </xf>
    <xf numFmtId="0" fontId="15" fillId="0" borderId="8" xfId="0" applyFont="1" applyFill="1" applyBorder="1" applyAlignment="1">
      <alignment vertical="center"/>
    </xf>
    <xf numFmtId="0" fontId="15" fillId="0" borderId="9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3" fontId="12" fillId="0" borderId="0" xfId="0" applyNumberFormat="1" applyFont="1" applyFill="1" applyAlignment="1">
      <alignment vertical="center"/>
    </xf>
    <xf numFmtId="3" fontId="19" fillId="0" borderId="10" xfId="0" applyNumberFormat="1" applyFont="1" applyFill="1" applyBorder="1" applyAlignment="1">
      <alignment vertical="center"/>
    </xf>
    <xf numFmtId="3" fontId="19" fillId="0" borderId="8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3" fontId="12" fillId="0" borderId="12" xfId="0" applyNumberFormat="1" applyFont="1" applyFill="1" applyBorder="1" applyAlignment="1">
      <alignment vertical="center"/>
    </xf>
    <xf numFmtId="0" fontId="19" fillId="0" borderId="13" xfId="0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vertical="center"/>
    </xf>
    <xf numFmtId="0" fontId="22" fillId="0" borderId="8" xfId="0" applyFont="1" applyFill="1" applyBorder="1" applyAlignment="1">
      <alignment horizontal="justify" vertical="center" wrapText="1"/>
    </xf>
    <xf numFmtId="49" fontId="19" fillId="0" borderId="8" xfId="0" applyNumberFormat="1" applyFont="1" applyFill="1" applyBorder="1" applyAlignment="1">
      <alignment horizontal="center" vertical="center" wrapText="1"/>
    </xf>
    <xf numFmtId="4" fontId="12" fillId="0" borderId="8" xfId="0" applyNumberFormat="1" applyFont="1" applyFill="1" applyBorder="1" applyAlignment="1">
      <alignment vertical="center"/>
    </xf>
    <xf numFmtId="0" fontId="24" fillId="0" borderId="8" xfId="0" applyFont="1" applyFill="1" applyBorder="1" applyAlignment="1">
      <alignment horizontal="justify" vertical="center" wrapText="1"/>
    </xf>
    <xf numFmtId="164" fontId="12" fillId="0" borderId="8" xfId="0" applyNumberFormat="1" applyFont="1" applyFill="1" applyBorder="1" applyAlignment="1">
      <alignment vertical="center"/>
    </xf>
    <xf numFmtId="4" fontId="12" fillId="33" borderId="8" xfId="0" applyNumberFormat="1" applyFont="1" applyFill="1" applyBorder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49" fontId="15" fillId="0" borderId="8" xfId="0" applyNumberFormat="1" applyFont="1" applyFill="1" applyBorder="1" applyAlignment="1">
      <alignment horizontal="center" vertical="center" wrapText="1"/>
    </xf>
    <xf numFmtId="4" fontId="15" fillId="0" borderId="8" xfId="0" applyNumberFormat="1" applyFont="1" applyFill="1" applyBorder="1" applyAlignment="1">
      <alignment vertical="center"/>
    </xf>
    <xf numFmtId="0" fontId="26" fillId="0" borderId="16" xfId="0" applyFont="1" applyFill="1" applyBorder="1" applyAlignment="1">
      <alignment horizontal="center" vertical="center" wrapText="1"/>
    </xf>
    <xf numFmtId="0" fontId="12" fillId="34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3" fontId="12" fillId="0" borderId="0" xfId="0" applyNumberFormat="1" applyFont="1" applyFill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vertical="center" wrapText="1"/>
    </xf>
    <xf numFmtId="3" fontId="12" fillId="0" borderId="8" xfId="0" applyNumberFormat="1" applyFont="1" applyFill="1" applyBorder="1" applyAlignment="1">
      <alignment vertical="center"/>
    </xf>
    <xf numFmtId="0" fontId="27" fillId="0" borderId="8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vertical="center" wrapText="1"/>
    </xf>
    <xf numFmtId="3" fontId="19" fillId="0" borderId="9" xfId="0" applyNumberFormat="1" applyFont="1" applyFill="1" applyBorder="1" applyAlignment="1">
      <alignment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vertical="center" wrapText="1"/>
    </xf>
    <xf numFmtId="3" fontId="12" fillId="0" borderId="17" xfId="0" applyNumberFormat="1" applyFont="1" applyFill="1" applyBorder="1" applyAlignment="1">
      <alignment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vertical="center" wrapText="1"/>
    </xf>
    <xf numFmtId="3" fontId="12" fillId="0" borderId="18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justify" vertical="center" wrapText="1"/>
    </xf>
    <xf numFmtId="0" fontId="29" fillId="33" borderId="8" xfId="0" applyFont="1" applyFill="1" applyBorder="1" applyAlignment="1">
      <alignment vertical="center"/>
    </xf>
    <xf numFmtId="0" fontId="14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4" fontId="15" fillId="0" borderId="9" xfId="0" applyNumberFormat="1" applyFont="1" applyFill="1" applyBorder="1" applyAlignment="1">
      <alignment horizontal="center" vertical="center"/>
    </xf>
    <xf numFmtId="0" fontId="30" fillId="34" borderId="0" xfId="0" applyFont="1" applyFill="1" applyAlignment="1">
      <alignment/>
    </xf>
    <xf numFmtId="3" fontId="19" fillId="35" borderId="11" xfId="0" applyNumberFormat="1" applyFont="1" applyFill="1" applyBorder="1" applyAlignment="1">
      <alignment horizontal="center" vertical="center"/>
    </xf>
    <xf numFmtId="3" fontId="13" fillId="35" borderId="11" xfId="0" applyNumberFormat="1" applyFont="1" applyFill="1" applyBorder="1" applyAlignment="1">
      <alignment horizontal="center" vertical="center"/>
    </xf>
    <xf numFmtId="3" fontId="13" fillId="35" borderId="11" xfId="0" applyNumberFormat="1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vertical="center" wrapText="1"/>
    </xf>
    <xf numFmtId="0" fontId="66" fillId="0" borderId="8" xfId="0" applyFont="1" applyFill="1" applyBorder="1" applyAlignment="1">
      <alignment vertical="center" wrapText="1"/>
    </xf>
    <xf numFmtId="0" fontId="67" fillId="0" borderId="8" xfId="0" applyFont="1" applyFill="1" applyBorder="1" applyAlignment="1">
      <alignment vertical="center" wrapText="1"/>
    </xf>
    <xf numFmtId="0" fontId="67" fillId="0" borderId="9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/>
    </xf>
    <xf numFmtId="0" fontId="12" fillId="34" borderId="0" xfId="0" applyFont="1" applyFill="1" applyAlignment="1">
      <alignment vertical="center"/>
    </xf>
    <xf numFmtId="3" fontId="12" fillId="34" borderId="0" xfId="0" applyNumberFormat="1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vertical="center"/>
    </xf>
    <xf numFmtId="171" fontId="19" fillId="34" borderId="0" xfId="0" applyNumberFormat="1" applyFont="1" applyFill="1" applyBorder="1" applyAlignment="1">
      <alignment horizontal="center" vertical="center"/>
    </xf>
    <xf numFmtId="3" fontId="19" fillId="34" borderId="0" xfId="0" applyNumberFormat="1" applyFont="1" applyFill="1" applyBorder="1" applyAlignment="1">
      <alignment horizontal="center" vertical="center"/>
    </xf>
    <xf numFmtId="0" fontId="19" fillId="34" borderId="0" xfId="0" applyFont="1" applyFill="1" applyAlignment="1">
      <alignment vertical="center"/>
    </xf>
    <xf numFmtId="3" fontId="19" fillId="34" borderId="0" xfId="0" applyNumberFormat="1" applyFont="1" applyFill="1" applyBorder="1" applyAlignment="1">
      <alignment vertical="center"/>
    </xf>
    <xf numFmtId="0" fontId="19" fillId="34" borderId="0" xfId="0" applyFont="1" applyFill="1" applyBorder="1" applyAlignment="1">
      <alignment vertical="center"/>
    </xf>
    <xf numFmtId="0" fontId="19" fillId="34" borderId="0" xfId="0" applyFont="1" applyFill="1" applyAlignment="1">
      <alignment horizontal="center" vertical="center"/>
    </xf>
    <xf numFmtId="0" fontId="19" fillId="34" borderId="0" xfId="0" applyFont="1" applyFill="1" applyBorder="1" applyAlignment="1">
      <alignment horizontal="center" vertical="center"/>
    </xf>
    <xf numFmtId="3" fontId="12" fillId="34" borderId="0" xfId="0" applyNumberFormat="1" applyFont="1" applyFill="1" applyBorder="1" applyAlignment="1">
      <alignment vertical="center"/>
    </xf>
    <xf numFmtId="4" fontId="12" fillId="34" borderId="0" xfId="0" applyNumberFormat="1" applyFont="1" applyFill="1" applyBorder="1" applyAlignment="1">
      <alignment vertical="center"/>
    </xf>
    <xf numFmtId="164" fontId="12" fillId="34" borderId="0" xfId="0" applyNumberFormat="1" applyFont="1" applyFill="1" applyBorder="1" applyAlignment="1">
      <alignment vertical="center"/>
    </xf>
    <xf numFmtId="171" fontId="19" fillId="34" borderId="0" xfId="0" applyNumberFormat="1" applyFont="1" applyFill="1" applyBorder="1" applyAlignment="1">
      <alignment vertical="center"/>
    </xf>
    <xf numFmtId="3" fontId="19" fillId="34" borderId="11" xfId="0" applyNumberFormat="1" applyFont="1" applyFill="1" applyBorder="1" applyAlignment="1">
      <alignment horizontal="center" vertical="center"/>
    </xf>
    <xf numFmtId="3" fontId="12" fillId="34" borderId="11" xfId="0" applyNumberFormat="1" applyFont="1" applyFill="1" applyBorder="1" applyAlignment="1">
      <alignment vertical="center"/>
    </xf>
    <xf numFmtId="171" fontId="30" fillId="34" borderId="0" xfId="0" applyNumberFormat="1" applyFont="1" applyFill="1" applyBorder="1" applyAlignment="1">
      <alignment vertical="center"/>
    </xf>
    <xf numFmtId="0" fontId="19" fillId="35" borderId="11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7" fillId="34" borderId="0" xfId="0" applyFont="1" applyFill="1" applyAlignment="1">
      <alignment/>
    </xf>
    <xf numFmtId="0" fontId="68" fillId="0" borderId="0" xfId="0" applyFont="1" applyAlignment="1">
      <alignment horizontal="center"/>
    </xf>
    <xf numFmtId="0" fontId="19" fillId="35" borderId="19" xfId="0" applyFont="1" applyFill="1" applyBorder="1" applyAlignment="1">
      <alignment horizontal="center" vertical="center"/>
    </xf>
    <xf numFmtId="0" fontId="19" fillId="35" borderId="20" xfId="0" applyFont="1" applyFill="1" applyBorder="1" applyAlignment="1">
      <alignment horizontal="center" vertical="center"/>
    </xf>
    <xf numFmtId="0" fontId="19" fillId="35" borderId="19" xfId="0" applyFont="1" applyFill="1" applyBorder="1" applyAlignment="1">
      <alignment horizontal="center" vertical="center" wrapText="1"/>
    </xf>
    <xf numFmtId="0" fontId="19" fillId="35" borderId="20" xfId="0" applyFont="1" applyFill="1" applyBorder="1" applyAlignment="1">
      <alignment horizontal="center" vertical="center" wrapText="1"/>
    </xf>
    <xf numFmtId="171" fontId="19" fillId="35" borderId="21" xfId="0" applyNumberFormat="1" applyFont="1" applyFill="1" applyBorder="1" applyAlignment="1">
      <alignment horizontal="center" vertical="center"/>
    </xf>
    <xf numFmtId="171" fontId="19" fillId="35" borderId="22" xfId="0" applyNumberFormat="1" applyFont="1" applyFill="1" applyBorder="1" applyAlignment="1">
      <alignment horizontal="center" vertical="center"/>
    </xf>
    <xf numFmtId="0" fontId="16" fillId="36" borderId="0" xfId="0" applyFont="1" applyFill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3" fillId="35" borderId="19" xfId="0" applyFont="1" applyFill="1" applyBorder="1" applyAlignment="1">
      <alignment horizontal="center" vertical="center"/>
    </xf>
    <xf numFmtId="0" fontId="13" fillId="35" borderId="20" xfId="0" applyFont="1" applyFill="1" applyBorder="1" applyAlignment="1">
      <alignment horizontal="center" vertical="center"/>
    </xf>
    <xf numFmtId="0" fontId="13" fillId="35" borderId="19" xfId="0" applyFont="1" applyFill="1" applyBorder="1" applyAlignment="1">
      <alignment horizontal="center" vertical="center" wrapText="1"/>
    </xf>
    <xf numFmtId="0" fontId="13" fillId="35" borderId="20" xfId="0" applyFont="1" applyFill="1" applyBorder="1" applyAlignment="1">
      <alignment horizontal="center" vertical="center" wrapText="1"/>
    </xf>
    <xf numFmtId="171" fontId="13" fillId="35" borderId="21" xfId="0" applyNumberFormat="1" applyFont="1" applyFill="1" applyBorder="1" applyAlignment="1">
      <alignment horizontal="center" vertical="center"/>
    </xf>
    <xf numFmtId="171" fontId="13" fillId="35" borderId="23" xfId="0" applyNumberFormat="1" applyFont="1" applyFill="1" applyBorder="1" applyAlignment="1">
      <alignment horizontal="center" vertical="center"/>
    </xf>
    <xf numFmtId="171" fontId="13" fillId="35" borderId="22" xfId="0" applyNumberFormat="1" applyFont="1" applyFill="1" applyBorder="1" applyAlignment="1">
      <alignment horizontal="center" vertical="center"/>
    </xf>
    <xf numFmtId="171" fontId="19" fillId="34" borderId="0" xfId="0" applyNumberFormat="1" applyFont="1" applyFill="1" applyBorder="1" applyAlignment="1">
      <alignment horizontal="center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0" xfId="43"/>
    <cellStyle name="Currency" xfId="44"/>
    <cellStyle name="Currency [0]" xfId="45"/>
    <cellStyle name="Currency0" xfId="46"/>
    <cellStyle name="Check Cell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똿뗦먛귟 [0.00]_PRODUCT DETAIL Q1" xfId="65"/>
    <cellStyle name="똿뗦먛귟_PRODUCT DETAIL Q1" xfId="66"/>
    <cellStyle name="믅됞 [0.00]_PRODUCT DETAIL Q1" xfId="67"/>
    <cellStyle name="믅됞_PRODUCT DETAIL Q1" xfId="68"/>
    <cellStyle name="백분율_HOBONG" xfId="69"/>
    <cellStyle name="뷭?_BOOKSHIP" xfId="70"/>
    <cellStyle name="콤마 [0]_1202" xfId="71"/>
    <cellStyle name="콤마_1202" xfId="72"/>
    <cellStyle name="통화 [0]_1202" xfId="73"/>
    <cellStyle name="통화_1202" xfId="74"/>
    <cellStyle name="표준_(정보부문)월별인원계획" xfId="75"/>
    <cellStyle name="표준_kc-elec system check lis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17"/>
          <c:w val="0.85975"/>
          <c:h val="0.9155"/>
        </c:manualLayout>
      </c:layout>
      <c:barChart>
        <c:barDir val="col"/>
        <c:grouping val="stacked"/>
        <c:varyColors val="0"/>
        <c:ser>
          <c:idx val="0"/>
          <c:order val="0"/>
          <c:tx>
            <c:v>Ngắn hạn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PTBD!$B$5:$G$5</c:f>
              <c:numCache>
                <c:ptCount val="6"/>
                <c:pt idx="0">
                  <c:v>142268917064</c:v>
                </c:pt>
                <c:pt idx="1">
                  <c:v>170592238130</c:v>
                </c:pt>
                <c:pt idx="2">
                  <c:v>215559827960</c:v>
                </c:pt>
                <c:pt idx="3">
                  <c:v>217788617235</c:v>
                </c:pt>
                <c:pt idx="4">
                  <c:v>280956535255</c:v>
                </c:pt>
                <c:pt idx="5">
                  <c:v>289685460301</c:v>
                </c:pt>
              </c:numCache>
            </c:numRef>
          </c:val>
        </c:ser>
        <c:ser>
          <c:idx val="1"/>
          <c:order val="1"/>
          <c:tx>
            <c:v>Dài hạn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PTBD!$B$6:$G$6</c:f>
              <c:numCache>
                <c:ptCount val="6"/>
                <c:pt idx="0">
                  <c:v>38695082665</c:v>
                </c:pt>
                <c:pt idx="1">
                  <c:v>10371671599</c:v>
                </c:pt>
                <c:pt idx="2">
                  <c:v>20822751596</c:v>
                </c:pt>
                <c:pt idx="3">
                  <c:v>18593962321</c:v>
                </c:pt>
                <c:pt idx="4">
                  <c:v>36379441042</c:v>
                </c:pt>
                <c:pt idx="5">
                  <c:v>27650515996</c:v>
                </c:pt>
              </c:numCache>
            </c:numRef>
          </c:val>
        </c:ser>
        <c:overlap val="100"/>
        <c:axId val="7929696"/>
        <c:axId val="4258401"/>
      </c:barChart>
      <c:catAx>
        <c:axId val="79296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Tài sản/nguồn vốn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8401"/>
        <c:crosses val="autoZero"/>
        <c:auto val="1"/>
        <c:lblOffset val="100"/>
        <c:tickLblSkip val="1"/>
        <c:noMultiLvlLbl val="0"/>
      </c:catAx>
      <c:valAx>
        <c:axId val="42584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Giá trị</a:t>
                </a:r>
              </a:p>
            </c:rich>
          </c:tx>
          <c:layout>
            <c:manualLayout>
              <c:xMode val="factor"/>
              <c:yMode val="factor"/>
              <c:x val="-0.041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9296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175"/>
          <c:y val="0.41625"/>
          <c:w val="0.097"/>
          <c:h val="0.07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CDKT!A1" /><Relationship Id="rId2" Type="http://schemas.openxmlformats.org/officeDocument/2006/relationships/hyperlink" Target="#KQKD!A1" /><Relationship Id="rId3" Type="http://schemas.openxmlformats.org/officeDocument/2006/relationships/hyperlink" Target="#PTTC!A1" /><Relationship Id="rId4" Type="http://schemas.openxmlformats.org/officeDocument/2006/relationships/hyperlink" Target="#SSKQ!A1" /><Relationship Id="rId5" Type="http://schemas.openxmlformats.org/officeDocument/2006/relationships/hyperlink" Target="#PTBD!A1" /><Relationship Id="rId6" Type="http://schemas.openxmlformats.org/officeDocument/2006/relationships/hyperlink" Target="#Bieudo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#MENU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6</xdr:row>
      <xdr:rowOff>28575</xdr:rowOff>
    </xdr:from>
    <xdr:to>
      <xdr:col>5</xdr:col>
      <xdr:colOff>38100</xdr:colOff>
      <xdr:row>8</xdr:row>
      <xdr:rowOff>95250</xdr:rowOff>
    </xdr:to>
    <xdr:sp>
      <xdr:nvSpPr>
        <xdr:cNvPr id="1" name="Rounded Rectangle 2">
          <a:hlinkClick r:id="rId1"/>
        </xdr:cNvPr>
        <xdr:cNvSpPr>
          <a:spLocks/>
        </xdr:cNvSpPr>
      </xdr:nvSpPr>
      <xdr:spPr>
        <a:xfrm>
          <a:off x="114300" y="1219200"/>
          <a:ext cx="2971800" cy="390525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NHẬP BẢNG CÂN ĐỐI KẾ TOÁN</a:t>
          </a:r>
        </a:p>
      </xdr:txBody>
    </xdr:sp>
    <xdr:clientData/>
  </xdr:twoCellAnchor>
  <xdr:twoCellAnchor>
    <xdr:from>
      <xdr:col>5</xdr:col>
      <xdr:colOff>200025</xdr:colOff>
      <xdr:row>6</xdr:row>
      <xdr:rowOff>28575</xdr:rowOff>
    </xdr:from>
    <xdr:to>
      <xdr:col>10</xdr:col>
      <xdr:colOff>371475</xdr:colOff>
      <xdr:row>8</xdr:row>
      <xdr:rowOff>95250</xdr:rowOff>
    </xdr:to>
    <xdr:sp>
      <xdr:nvSpPr>
        <xdr:cNvPr id="2" name="Rounded Rectangle 3">
          <a:hlinkClick r:id="rId2"/>
        </xdr:cNvPr>
        <xdr:cNvSpPr>
          <a:spLocks/>
        </xdr:cNvSpPr>
      </xdr:nvSpPr>
      <xdr:spPr>
        <a:xfrm>
          <a:off x="3248025" y="1219200"/>
          <a:ext cx="3219450" cy="390525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NHẬP BÁO CÁO KẾT QUẢ KINH DOANH</a:t>
          </a:r>
        </a:p>
      </xdr:txBody>
    </xdr:sp>
    <xdr:clientData/>
  </xdr:twoCellAnchor>
  <xdr:twoCellAnchor>
    <xdr:from>
      <xdr:col>0</xdr:col>
      <xdr:colOff>104775</xdr:colOff>
      <xdr:row>9</xdr:row>
      <xdr:rowOff>38100</xdr:rowOff>
    </xdr:from>
    <xdr:to>
      <xdr:col>5</xdr:col>
      <xdr:colOff>38100</xdr:colOff>
      <xdr:row>11</xdr:row>
      <xdr:rowOff>104775</xdr:rowOff>
    </xdr:to>
    <xdr:sp>
      <xdr:nvSpPr>
        <xdr:cNvPr id="3" name="Rounded Rectangle 4">
          <a:hlinkClick r:id="rId3"/>
        </xdr:cNvPr>
        <xdr:cNvSpPr>
          <a:spLocks/>
        </xdr:cNvSpPr>
      </xdr:nvSpPr>
      <xdr:spPr>
        <a:xfrm>
          <a:off x="104775" y="1714500"/>
          <a:ext cx="2981325" cy="390525"/>
        </a:xfrm>
        <a:prstGeom prst="roundRect">
          <a:avLst/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KẾT QUẢ CÁC CHỈ TIÊU TÀI CHÍNH</a:t>
          </a:r>
        </a:p>
      </xdr:txBody>
    </xdr:sp>
    <xdr:clientData/>
  </xdr:twoCellAnchor>
  <xdr:twoCellAnchor>
    <xdr:from>
      <xdr:col>5</xdr:col>
      <xdr:colOff>219075</xdr:colOff>
      <xdr:row>9</xdr:row>
      <xdr:rowOff>38100</xdr:rowOff>
    </xdr:from>
    <xdr:to>
      <xdr:col>10</xdr:col>
      <xdr:colOff>361950</xdr:colOff>
      <xdr:row>11</xdr:row>
      <xdr:rowOff>104775</xdr:rowOff>
    </xdr:to>
    <xdr:sp>
      <xdr:nvSpPr>
        <xdr:cNvPr id="4" name="Rounded Rectangle 5">
          <a:hlinkClick r:id="rId4"/>
        </xdr:cNvPr>
        <xdr:cNvSpPr>
          <a:spLocks/>
        </xdr:cNvSpPr>
      </xdr:nvSpPr>
      <xdr:spPr>
        <a:xfrm>
          <a:off x="3267075" y="1714500"/>
          <a:ext cx="3190875" cy="390525"/>
        </a:xfrm>
        <a:prstGeom prst="roundRect">
          <a:avLst/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SO SÁNH CÁC CHỈ TIÊU TÀI CHÍNH</a:t>
          </a:r>
        </a:p>
      </xdr:txBody>
    </xdr:sp>
    <xdr:clientData/>
  </xdr:twoCellAnchor>
  <xdr:twoCellAnchor>
    <xdr:from>
      <xdr:col>0</xdr:col>
      <xdr:colOff>104775</xdr:colOff>
      <xdr:row>12</xdr:row>
      <xdr:rowOff>47625</xdr:rowOff>
    </xdr:from>
    <xdr:to>
      <xdr:col>5</xdr:col>
      <xdr:colOff>9525</xdr:colOff>
      <xdr:row>14</xdr:row>
      <xdr:rowOff>114300</xdr:rowOff>
    </xdr:to>
    <xdr:sp>
      <xdr:nvSpPr>
        <xdr:cNvPr id="5" name="Rounded Rectangle 6">
          <a:hlinkClick r:id="rId5"/>
        </xdr:cNvPr>
        <xdr:cNvSpPr>
          <a:spLocks/>
        </xdr:cNvSpPr>
      </xdr:nvSpPr>
      <xdr:spPr>
        <a:xfrm>
          <a:off x="104775" y="2209800"/>
          <a:ext cx="2952750" cy="390525"/>
        </a:xfrm>
        <a:prstGeom prst="roundRect">
          <a:avLst/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DỮ LIỆU CHO BIỂU ĐỒ</a:t>
          </a:r>
        </a:p>
      </xdr:txBody>
    </xdr:sp>
    <xdr:clientData/>
  </xdr:twoCellAnchor>
  <xdr:twoCellAnchor>
    <xdr:from>
      <xdr:col>5</xdr:col>
      <xdr:colOff>200025</xdr:colOff>
      <xdr:row>12</xdr:row>
      <xdr:rowOff>66675</xdr:rowOff>
    </xdr:from>
    <xdr:to>
      <xdr:col>10</xdr:col>
      <xdr:colOff>342900</xdr:colOff>
      <xdr:row>14</xdr:row>
      <xdr:rowOff>133350</xdr:rowOff>
    </xdr:to>
    <xdr:sp>
      <xdr:nvSpPr>
        <xdr:cNvPr id="6" name="Rounded Rectangle 7">
          <a:hlinkClick r:id="rId6"/>
        </xdr:cNvPr>
        <xdr:cNvSpPr>
          <a:spLocks/>
        </xdr:cNvSpPr>
      </xdr:nvSpPr>
      <xdr:spPr>
        <a:xfrm>
          <a:off x="3248025" y="2228850"/>
          <a:ext cx="3190875" cy="390525"/>
        </a:xfrm>
        <a:prstGeom prst="roundRect">
          <a:avLst/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XEM BIỂU ĐỒ </a:t>
          </a:r>
        </a:p>
      </xdr:txBody>
    </xdr:sp>
    <xdr:clientData/>
  </xdr:twoCellAnchor>
  <xdr:twoCellAnchor>
    <xdr:from>
      <xdr:col>0</xdr:col>
      <xdr:colOff>66675</xdr:colOff>
      <xdr:row>2</xdr:row>
      <xdr:rowOff>0</xdr:rowOff>
    </xdr:from>
    <xdr:to>
      <xdr:col>10</xdr:col>
      <xdr:colOff>523875</xdr:colOff>
      <xdr:row>16</xdr:row>
      <xdr:rowOff>66675</xdr:rowOff>
    </xdr:to>
    <xdr:sp>
      <xdr:nvSpPr>
        <xdr:cNvPr id="7" name="Rectangle 1"/>
        <xdr:cNvSpPr>
          <a:spLocks/>
        </xdr:cNvSpPr>
      </xdr:nvSpPr>
      <xdr:spPr>
        <a:xfrm>
          <a:off x="66675" y="323850"/>
          <a:ext cx="6553200" cy="255270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47625</xdr:rowOff>
    </xdr:from>
    <xdr:to>
      <xdr:col>8</xdr:col>
      <xdr:colOff>57150</xdr:colOff>
      <xdr:row>1</xdr:row>
      <xdr:rowOff>257175</xdr:rowOff>
    </xdr:to>
    <xdr:sp>
      <xdr:nvSpPr>
        <xdr:cNvPr id="1" name="Rounded Rectangle 1">
          <a:hlinkClick r:id="rId1"/>
        </xdr:cNvPr>
        <xdr:cNvSpPr>
          <a:spLocks/>
        </xdr:cNvSpPr>
      </xdr:nvSpPr>
      <xdr:spPr>
        <a:xfrm>
          <a:off x="7381875" y="57150"/>
          <a:ext cx="2105025" cy="390525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47625</xdr:rowOff>
    </xdr:from>
    <xdr:to>
      <xdr:col>8</xdr:col>
      <xdr:colOff>19050</xdr:colOff>
      <xdr:row>1</xdr:row>
      <xdr:rowOff>257175</xdr:rowOff>
    </xdr:to>
    <xdr:sp>
      <xdr:nvSpPr>
        <xdr:cNvPr id="1" name="Rounded Rectangle 1">
          <a:hlinkClick r:id="rId1"/>
        </xdr:cNvPr>
        <xdr:cNvSpPr>
          <a:spLocks/>
        </xdr:cNvSpPr>
      </xdr:nvSpPr>
      <xdr:spPr>
        <a:xfrm>
          <a:off x="7105650" y="57150"/>
          <a:ext cx="2105025" cy="390525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38100</xdr:rowOff>
    </xdr:from>
    <xdr:to>
      <xdr:col>7</xdr:col>
      <xdr:colOff>514350</xdr:colOff>
      <xdr:row>1</xdr:row>
      <xdr:rowOff>295275</xdr:rowOff>
    </xdr:to>
    <xdr:sp>
      <xdr:nvSpPr>
        <xdr:cNvPr id="1" name="Rounded Rectangle 1">
          <a:hlinkClick r:id="rId1"/>
        </xdr:cNvPr>
        <xdr:cNvSpPr>
          <a:spLocks/>
        </xdr:cNvSpPr>
      </xdr:nvSpPr>
      <xdr:spPr>
        <a:xfrm>
          <a:off x="7639050" y="47625"/>
          <a:ext cx="2105025" cy="438150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0</xdr:row>
      <xdr:rowOff>28575</xdr:rowOff>
    </xdr:from>
    <xdr:to>
      <xdr:col>8</xdr:col>
      <xdr:colOff>552450</xdr:colOff>
      <xdr:row>1</xdr:row>
      <xdr:rowOff>9525</xdr:rowOff>
    </xdr:to>
    <xdr:sp>
      <xdr:nvSpPr>
        <xdr:cNvPr id="1" name="AutoShape 4"/>
        <xdr:cNvSpPr>
          <a:spLocks/>
        </xdr:cNvSpPr>
      </xdr:nvSpPr>
      <xdr:spPr>
        <a:xfrm>
          <a:off x="9953625" y="28575"/>
          <a:ext cx="504825" cy="304800"/>
        </a:xfrm>
        <a:prstGeom prst="rightArrow">
          <a:avLst>
            <a:gd name="adj" fmla="val 25097"/>
          </a:avLst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47625</xdr:rowOff>
    </xdr:from>
    <xdr:to>
      <xdr:col>4</xdr:col>
      <xdr:colOff>495300</xdr:colOff>
      <xdr:row>1</xdr:row>
      <xdr:rowOff>161925</xdr:rowOff>
    </xdr:to>
    <xdr:sp>
      <xdr:nvSpPr>
        <xdr:cNvPr id="2" name="Rounded Rectangle 2">
          <a:hlinkClick r:id="rId1"/>
        </xdr:cNvPr>
        <xdr:cNvSpPr>
          <a:spLocks/>
        </xdr:cNvSpPr>
      </xdr:nvSpPr>
      <xdr:spPr>
        <a:xfrm>
          <a:off x="5057775" y="47625"/>
          <a:ext cx="2105025" cy="438150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1724025</xdr:colOff>
      <xdr:row>0</xdr:row>
      <xdr:rowOff>114300</xdr:rowOff>
    </xdr:from>
    <xdr:to>
      <xdr:col>6</xdr:col>
      <xdr:colOff>257175</xdr:colOff>
      <xdr:row>2</xdr:row>
      <xdr:rowOff>171450</xdr:rowOff>
    </xdr:to>
    <xdr:sp>
      <xdr:nvSpPr>
        <xdr:cNvPr id="1" name="Rounded Rectangle 1">
          <a:hlinkClick r:id="rId1"/>
        </xdr:cNvPr>
        <xdr:cNvSpPr>
          <a:spLocks/>
        </xdr:cNvSpPr>
      </xdr:nvSpPr>
      <xdr:spPr>
        <a:xfrm>
          <a:off x="7553325" y="114300"/>
          <a:ext cx="2105025" cy="409575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0.202</cdr:x>
      <cdr:y>0.78675</cdr:y>
    </cdr:from>
    <cdr:to>
      <cdr:x>0.376</cdr:x>
      <cdr:y>0.82975</cdr:y>
    </cdr:to>
    <cdr:sp>
      <cdr:nvSpPr>
        <cdr:cNvPr id="1" name="Rectangle 1"/>
        <cdr:cNvSpPr>
          <a:spLocks/>
        </cdr:cNvSpPr>
      </cdr:nvSpPr>
      <cdr:spPr>
        <a:xfrm>
          <a:off x="1762125" y="5305425"/>
          <a:ext cx="15144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TS      năm 0      NV</a:t>
          </a:r>
        </a:p>
      </cdr:txBody>
    </cdr:sp>
  </cdr:relSizeAnchor>
  <cdr:relSizeAnchor xmlns:cdr="http://schemas.openxmlformats.org/drawingml/2006/chartDrawing">
    <cdr:from>
      <cdr:x>0.44275</cdr:x>
      <cdr:y>0.78675</cdr:y>
    </cdr:from>
    <cdr:to>
      <cdr:x>0.61625</cdr:x>
      <cdr:y>0.82975</cdr:y>
    </cdr:to>
    <cdr:sp>
      <cdr:nvSpPr>
        <cdr:cNvPr id="2" name="Rectangle 2"/>
        <cdr:cNvSpPr>
          <a:spLocks/>
        </cdr:cNvSpPr>
      </cdr:nvSpPr>
      <cdr:spPr>
        <a:xfrm>
          <a:off x="3857625" y="5305425"/>
          <a:ext cx="15144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TS       năm 1       NV</a:t>
          </a:r>
        </a:p>
      </cdr:txBody>
    </cdr:sp>
  </cdr:relSizeAnchor>
  <cdr:relSizeAnchor xmlns:cdr="http://schemas.openxmlformats.org/drawingml/2006/chartDrawing">
    <cdr:from>
      <cdr:x>0.6845</cdr:x>
      <cdr:y>0.78675</cdr:y>
    </cdr:from>
    <cdr:to>
      <cdr:x>0.85775</cdr:x>
      <cdr:y>0.82975</cdr:y>
    </cdr:to>
    <cdr:sp>
      <cdr:nvSpPr>
        <cdr:cNvPr id="3" name="Rectangle 4"/>
        <cdr:cNvSpPr>
          <a:spLocks/>
        </cdr:cNvSpPr>
      </cdr:nvSpPr>
      <cdr:spPr>
        <a:xfrm>
          <a:off x="5972175" y="5305425"/>
          <a:ext cx="15144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TS       năm 2       NV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0</xdr:colOff>
      <xdr:row>4</xdr:row>
      <xdr:rowOff>0</xdr:rowOff>
    </xdr:from>
    <xdr:to>
      <xdr:col>17</xdr:col>
      <xdr:colOff>190500</xdr:colOff>
      <xdr:row>45</xdr:row>
      <xdr:rowOff>104775</xdr:rowOff>
    </xdr:to>
    <xdr:graphicFrame>
      <xdr:nvGraphicFramePr>
        <xdr:cNvPr id="1" name="Chart 1"/>
        <xdr:cNvGraphicFramePr/>
      </xdr:nvGraphicFramePr>
      <xdr:xfrm>
        <a:off x="1828800" y="647700"/>
        <a:ext cx="8724900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142875</xdr:rowOff>
    </xdr:from>
    <xdr:to>
      <xdr:col>18</xdr:col>
      <xdr:colOff>276225</xdr:colOff>
      <xdr:row>3</xdr:row>
      <xdr:rowOff>95250</xdr:rowOff>
    </xdr:to>
    <xdr:sp>
      <xdr:nvSpPr>
        <xdr:cNvPr id="2" name="Rounded Rectangle 2">
          <a:hlinkClick r:id="rId2"/>
        </xdr:cNvPr>
        <xdr:cNvSpPr>
          <a:spLocks/>
        </xdr:cNvSpPr>
      </xdr:nvSpPr>
      <xdr:spPr>
        <a:xfrm>
          <a:off x="9144000" y="142875"/>
          <a:ext cx="2105025" cy="438150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showGridLines="0" tabSelected="1" zoomScale="120" zoomScaleNormal="120" zoomScalePageLayoutView="0" workbookViewId="0" topLeftCell="A1">
      <selection activeCell="G29" sqref="G29"/>
    </sheetView>
  </sheetViews>
  <sheetFormatPr defaultColWidth="9.140625" defaultRowHeight="12.75"/>
  <cols>
    <col min="1" max="11" width="9.140625" style="113" customWidth="1"/>
    <col min="12" max="12" width="1.57421875" style="113" customWidth="1"/>
    <col min="13" max="16384" width="9.140625" style="113" customWidth="1"/>
  </cols>
  <sheetData>
    <row r="1" spans="1:19" ht="12.7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1:19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</row>
    <row r="3" spans="1:19" ht="12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</row>
    <row r="4" spans="1:19" ht="30">
      <c r="A4" s="114" t="s">
        <v>106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/>
      <c r="M4"/>
      <c r="N4"/>
      <c r="O4"/>
      <c r="P4"/>
      <c r="Q4"/>
      <c r="R4"/>
      <c r="S4"/>
    </row>
    <row r="5" spans="1:19" ht="12.7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</row>
    <row r="6" spans="1:19" ht="12.7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</row>
    <row r="7" spans="1:19" ht="12.7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</row>
    <row r="8" spans="1:19" ht="12.7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</row>
    <row r="9" spans="1:19" ht="12.7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</row>
    <row r="10" spans="1:19" ht="12.7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1:19" ht="12.7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</row>
    <row r="12" spans="1:19" ht="12.7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</row>
    <row r="13" spans="1:19" ht="12.7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</row>
    <row r="14" spans="1:19" ht="12.7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:19" ht="12.7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19" ht="12.7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ht="12.7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ht="12.7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</sheetData>
  <sheetProtection/>
  <mergeCells count="1">
    <mergeCell ref="A4:K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49" customWidth="1"/>
    <col min="2" max="2" width="35.00390625" style="49" customWidth="1"/>
    <col min="3" max="3" width="8.421875" style="49" customWidth="1"/>
    <col min="4" max="4" width="21.421875" style="49" customWidth="1"/>
    <col min="5" max="5" width="20.28125" style="49" customWidth="1"/>
    <col min="6" max="6" width="19.8515625" style="49" customWidth="1"/>
    <col min="7" max="7" width="21.57421875" style="49" customWidth="1"/>
    <col min="8" max="16384" width="9.140625" style="49" customWidth="1"/>
  </cols>
  <sheetData>
    <row r="2" ht="25.5">
      <c r="C2" s="81" t="s">
        <v>30</v>
      </c>
    </row>
    <row r="4" spans="1:7" ht="15">
      <c r="A4" s="115" t="s">
        <v>0</v>
      </c>
      <c r="B4" s="117" t="s">
        <v>31</v>
      </c>
      <c r="C4" s="115" t="s">
        <v>32</v>
      </c>
      <c r="D4" s="119" t="s">
        <v>33</v>
      </c>
      <c r="E4" s="120"/>
      <c r="F4" s="119" t="s">
        <v>34</v>
      </c>
      <c r="G4" s="120"/>
    </row>
    <row r="5" spans="1:7" ht="15">
      <c r="A5" s="116"/>
      <c r="B5" s="118"/>
      <c r="C5" s="116"/>
      <c r="D5" s="82" t="s">
        <v>36</v>
      </c>
      <c r="E5" s="82" t="s">
        <v>35</v>
      </c>
      <c r="F5" s="82" t="s">
        <v>36</v>
      </c>
      <c r="G5" s="82" t="s">
        <v>35</v>
      </c>
    </row>
    <row r="6" spans="1:7" ht="15">
      <c r="A6" s="55" t="s">
        <v>1</v>
      </c>
      <c r="B6" s="89" t="s">
        <v>37</v>
      </c>
      <c r="C6" s="93">
        <v>100</v>
      </c>
      <c r="D6" s="29">
        <f>SUM(D7:D11)</f>
        <v>142268917064</v>
      </c>
      <c r="E6" s="29">
        <f>SUM(E7:E11)</f>
        <v>215559827960</v>
      </c>
      <c r="F6" s="29">
        <f>SUM(F7:F11)</f>
        <v>215559827960</v>
      </c>
      <c r="G6" s="29">
        <f>SUM(G7:G11)</f>
        <v>280956535255</v>
      </c>
    </row>
    <row r="7" spans="1:7" ht="15">
      <c r="A7" s="58" t="s">
        <v>4</v>
      </c>
      <c r="B7" s="62" t="s">
        <v>38</v>
      </c>
      <c r="C7" s="58">
        <v>110</v>
      </c>
      <c r="D7" s="63">
        <v>11004904421</v>
      </c>
      <c r="E7" s="63">
        <v>16591293027</v>
      </c>
      <c r="F7" s="63">
        <v>16591293027</v>
      </c>
      <c r="G7" s="63">
        <v>50030460403</v>
      </c>
    </row>
    <row r="8" spans="1:7" ht="15">
      <c r="A8" s="58" t="s">
        <v>5</v>
      </c>
      <c r="B8" s="62" t="s">
        <v>39</v>
      </c>
      <c r="C8" s="58">
        <v>120</v>
      </c>
      <c r="D8" s="63">
        <v>63393700000</v>
      </c>
      <c r="E8" s="63">
        <v>117068045500</v>
      </c>
      <c r="F8" s="63">
        <v>117068045500</v>
      </c>
      <c r="G8" s="63">
        <v>116669320968</v>
      </c>
    </row>
    <row r="9" spans="1:7" ht="15">
      <c r="A9" s="58" t="s">
        <v>8</v>
      </c>
      <c r="B9" s="62" t="s">
        <v>40</v>
      </c>
      <c r="C9" s="58">
        <v>130</v>
      </c>
      <c r="D9" s="63">
        <v>62410958851</v>
      </c>
      <c r="E9" s="63">
        <v>70593917531</v>
      </c>
      <c r="F9" s="63">
        <v>70593917531</v>
      </c>
      <c r="G9" s="63">
        <v>104556446349</v>
      </c>
    </row>
    <row r="10" spans="1:7" ht="15">
      <c r="A10" s="58" t="s">
        <v>9</v>
      </c>
      <c r="B10" s="62" t="s">
        <v>41</v>
      </c>
      <c r="C10" s="58">
        <v>140</v>
      </c>
      <c r="D10" s="63">
        <v>1622270519</v>
      </c>
      <c r="E10" s="63">
        <v>3078574240</v>
      </c>
      <c r="F10" s="63">
        <v>3078574240</v>
      </c>
      <c r="G10" s="63">
        <v>1775412365</v>
      </c>
    </row>
    <row r="11" spans="1:7" ht="15">
      <c r="A11" s="58" t="s">
        <v>10</v>
      </c>
      <c r="B11" s="62" t="s">
        <v>42</v>
      </c>
      <c r="C11" s="58">
        <v>150</v>
      </c>
      <c r="D11" s="63">
        <v>3837083273</v>
      </c>
      <c r="E11" s="63">
        <v>8227997662</v>
      </c>
      <c r="F11" s="63">
        <v>8227997662</v>
      </c>
      <c r="G11" s="63">
        <v>7924895170</v>
      </c>
    </row>
    <row r="12" spans="1:7" ht="15">
      <c r="A12" s="56" t="s">
        <v>2</v>
      </c>
      <c r="B12" s="90" t="s">
        <v>47</v>
      </c>
      <c r="C12" s="59">
        <v>200</v>
      </c>
      <c r="D12" s="30">
        <f>SUM(D13:D15)</f>
        <v>38695082665</v>
      </c>
      <c r="E12" s="30">
        <f>SUM(E13:E15)</f>
        <v>20822751596</v>
      </c>
      <c r="F12" s="30">
        <f>SUM(F13:F15)</f>
        <v>20822751596</v>
      </c>
      <c r="G12" s="30">
        <f>SUM(G13:G15)</f>
        <v>36379441042</v>
      </c>
    </row>
    <row r="13" spans="1:7" ht="15">
      <c r="A13" s="64" t="s">
        <v>5</v>
      </c>
      <c r="B13" s="65" t="s">
        <v>43</v>
      </c>
      <c r="C13" s="58">
        <v>220</v>
      </c>
      <c r="D13" s="63">
        <v>8121211547</v>
      </c>
      <c r="E13" s="63">
        <v>7848118810</v>
      </c>
      <c r="F13" s="63">
        <v>7848118810</v>
      </c>
      <c r="G13" s="63">
        <v>21862018686</v>
      </c>
    </row>
    <row r="14" spans="1:7" ht="15">
      <c r="A14" s="64" t="s">
        <v>9</v>
      </c>
      <c r="B14" s="65" t="s">
        <v>44</v>
      </c>
      <c r="C14" s="58">
        <v>250</v>
      </c>
      <c r="D14" s="63">
        <v>26985000000</v>
      </c>
      <c r="E14" s="63">
        <v>8049200000</v>
      </c>
      <c r="F14" s="63">
        <v>8049200000</v>
      </c>
      <c r="G14" s="63">
        <v>9377500000</v>
      </c>
    </row>
    <row r="15" spans="1:7" ht="15">
      <c r="A15" s="64" t="s">
        <v>10</v>
      </c>
      <c r="B15" s="65" t="s">
        <v>45</v>
      </c>
      <c r="C15" s="58">
        <v>260</v>
      </c>
      <c r="D15" s="63">
        <v>3588871118</v>
      </c>
      <c r="E15" s="63">
        <v>4925432786</v>
      </c>
      <c r="F15" s="63">
        <v>4925432786</v>
      </c>
      <c r="G15" s="63">
        <v>5139922356</v>
      </c>
    </row>
    <row r="16" spans="1:7" ht="15">
      <c r="A16" s="59"/>
      <c r="B16" s="91" t="s">
        <v>46</v>
      </c>
      <c r="C16" s="59">
        <v>270</v>
      </c>
      <c r="D16" s="30">
        <f>D12+D6</f>
        <v>180963999729</v>
      </c>
      <c r="E16" s="30">
        <f>E12+E6</f>
        <v>236382579556</v>
      </c>
      <c r="F16" s="30">
        <f>F12+F6</f>
        <v>236382579556</v>
      </c>
      <c r="G16" s="30">
        <f>G12+G6</f>
        <v>317335976297</v>
      </c>
    </row>
    <row r="17" spans="1:7" ht="15">
      <c r="A17" s="56" t="s">
        <v>1</v>
      </c>
      <c r="B17" s="90" t="s">
        <v>48</v>
      </c>
      <c r="C17" s="59">
        <v>300</v>
      </c>
      <c r="D17" s="30">
        <f>D18+D19</f>
        <v>170592238130</v>
      </c>
      <c r="E17" s="30">
        <f>E18+E19</f>
        <v>217788617235</v>
      </c>
      <c r="F17" s="30">
        <f>F18+F19</f>
        <v>217788617235</v>
      </c>
      <c r="G17" s="30">
        <f>G18+G19</f>
        <v>289685460301</v>
      </c>
    </row>
    <row r="18" spans="1:7" ht="15">
      <c r="A18" s="58" t="s">
        <v>4</v>
      </c>
      <c r="B18" s="62" t="s">
        <v>49</v>
      </c>
      <c r="C18" s="58">
        <v>310</v>
      </c>
      <c r="D18" s="63">
        <v>156890340500</v>
      </c>
      <c r="E18" s="63">
        <v>201084200509</v>
      </c>
      <c r="F18" s="63">
        <v>201084200509</v>
      </c>
      <c r="G18" s="63">
        <v>265990237701</v>
      </c>
    </row>
    <row r="19" spans="1:7" ht="15">
      <c r="A19" s="58" t="s">
        <v>5</v>
      </c>
      <c r="B19" s="62" t="s">
        <v>50</v>
      </c>
      <c r="C19" s="58">
        <v>330</v>
      </c>
      <c r="D19" s="63">
        <v>13701897630</v>
      </c>
      <c r="E19" s="63">
        <v>16704416726</v>
      </c>
      <c r="F19" s="63">
        <v>16704416726</v>
      </c>
      <c r="G19" s="63">
        <v>23695222600</v>
      </c>
    </row>
    <row r="20" spans="1:7" ht="15">
      <c r="A20" s="56" t="s">
        <v>2</v>
      </c>
      <c r="B20" s="90" t="s">
        <v>51</v>
      </c>
      <c r="C20" s="59">
        <v>400</v>
      </c>
      <c r="D20" s="30">
        <v>10371671599</v>
      </c>
      <c r="E20" s="30">
        <v>18593962321</v>
      </c>
      <c r="F20" s="30">
        <v>18593962321</v>
      </c>
      <c r="G20" s="30">
        <v>27650515996</v>
      </c>
    </row>
    <row r="21" spans="1:7" ht="15">
      <c r="A21" s="54"/>
      <c r="B21" s="92" t="s">
        <v>52</v>
      </c>
      <c r="C21" s="54">
        <v>440</v>
      </c>
      <c r="D21" s="66">
        <f>D17+D20</f>
        <v>180963909729</v>
      </c>
      <c r="E21" s="66">
        <f>E17+E20</f>
        <v>236382579556</v>
      </c>
      <c r="F21" s="66">
        <f>F17+F20</f>
        <v>236382579556</v>
      </c>
      <c r="G21" s="66">
        <f>G17+G20</f>
        <v>317335976297</v>
      </c>
    </row>
  </sheetData>
  <sheetProtection/>
  <mergeCells count="5">
    <mergeCell ref="A4:A5"/>
    <mergeCell ref="B4:B5"/>
    <mergeCell ref="C4:C5"/>
    <mergeCell ref="D4:E4"/>
    <mergeCell ref="F4:G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57421875" style="49" customWidth="1"/>
    <col min="2" max="2" width="30.57421875" style="49" customWidth="1"/>
    <col min="3" max="3" width="7.7109375" style="49" customWidth="1"/>
    <col min="4" max="4" width="20.57421875" style="49" customWidth="1"/>
    <col min="5" max="5" width="21.00390625" style="49" customWidth="1"/>
    <col min="6" max="6" width="21.140625" style="49" customWidth="1"/>
    <col min="7" max="7" width="22.140625" style="49" customWidth="1"/>
    <col min="8" max="16384" width="9.140625" style="49" customWidth="1"/>
  </cols>
  <sheetData>
    <row r="2" ht="25.5">
      <c r="C2" s="81" t="s">
        <v>93</v>
      </c>
    </row>
    <row r="4" spans="1:7" ht="15">
      <c r="A4" s="115" t="s">
        <v>0</v>
      </c>
      <c r="B4" s="117" t="s">
        <v>31</v>
      </c>
      <c r="C4" s="115" t="s">
        <v>32</v>
      </c>
      <c r="D4" s="119" t="s">
        <v>33</v>
      </c>
      <c r="E4" s="120"/>
      <c r="F4" s="119" t="s">
        <v>34</v>
      </c>
      <c r="G4" s="120"/>
    </row>
    <row r="5" spans="1:7" ht="15">
      <c r="A5" s="116"/>
      <c r="B5" s="118"/>
      <c r="C5" s="116"/>
      <c r="D5" s="82" t="s">
        <v>36</v>
      </c>
      <c r="E5" s="82" t="s">
        <v>35</v>
      </c>
      <c r="F5" s="82" t="s">
        <v>36</v>
      </c>
      <c r="G5" s="82" t="s">
        <v>35</v>
      </c>
    </row>
    <row r="6" spans="1:7" ht="15">
      <c r="A6" s="67">
        <v>1</v>
      </c>
      <c r="B6" s="68" t="s">
        <v>53</v>
      </c>
      <c r="C6" s="67">
        <v>10</v>
      </c>
      <c r="D6" s="69">
        <v>32809459660</v>
      </c>
      <c r="E6" s="69">
        <v>35971423271</v>
      </c>
      <c r="F6" s="69">
        <v>35971423271</v>
      </c>
      <c r="G6" s="69">
        <v>60186625032</v>
      </c>
    </row>
    <row r="7" spans="1:7" ht="15">
      <c r="A7" s="70">
        <v>2</v>
      </c>
      <c r="B7" s="71" t="s">
        <v>54</v>
      </c>
      <c r="C7" s="70">
        <v>11</v>
      </c>
      <c r="D7" s="72">
        <v>23324044941</v>
      </c>
      <c r="E7" s="72">
        <v>27215730004</v>
      </c>
      <c r="F7" s="72">
        <v>27215730004</v>
      </c>
      <c r="G7" s="72">
        <v>44369793132</v>
      </c>
    </row>
    <row r="8" spans="1:7" ht="15">
      <c r="A8" s="70">
        <v>3</v>
      </c>
      <c r="B8" s="71" t="s">
        <v>55</v>
      </c>
      <c r="C8" s="70">
        <v>21</v>
      </c>
      <c r="D8" s="72">
        <v>6810219708</v>
      </c>
      <c r="E8" s="72">
        <v>14046378958</v>
      </c>
      <c r="F8" s="72">
        <v>14046378958</v>
      </c>
      <c r="G8" s="72">
        <v>17790246735</v>
      </c>
    </row>
    <row r="9" spans="1:7" ht="15">
      <c r="A9" s="70">
        <v>4</v>
      </c>
      <c r="B9" s="71" t="s">
        <v>56</v>
      </c>
      <c r="C9" s="70">
        <v>30</v>
      </c>
      <c r="D9" s="72">
        <v>-1931371395</v>
      </c>
      <c r="E9" s="72">
        <v>3588708606</v>
      </c>
      <c r="F9" s="72">
        <v>3588708606</v>
      </c>
      <c r="G9" s="72">
        <v>6189253920</v>
      </c>
    </row>
    <row r="10" spans="1:7" ht="15">
      <c r="A10" s="70">
        <v>5</v>
      </c>
      <c r="B10" s="71" t="s">
        <v>57</v>
      </c>
      <c r="C10" s="70">
        <v>31</v>
      </c>
      <c r="D10" s="72">
        <v>4461894078</v>
      </c>
      <c r="E10" s="72">
        <v>2845400689</v>
      </c>
      <c r="F10" s="72">
        <v>2845400689</v>
      </c>
      <c r="G10" s="72">
        <v>8106349145</v>
      </c>
    </row>
    <row r="11" spans="1:7" ht="15">
      <c r="A11" s="70">
        <v>6</v>
      </c>
      <c r="B11" s="71" t="s">
        <v>58</v>
      </c>
      <c r="C11" s="70">
        <v>50</v>
      </c>
      <c r="D11" s="72">
        <v>2452293280</v>
      </c>
      <c r="E11" s="72">
        <v>6000682805</v>
      </c>
      <c r="F11" s="72">
        <v>6000682805</v>
      </c>
      <c r="G11" s="72">
        <v>11127511470</v>
      </c>
    </row>
    <row r="12" spans="1:7" ht="15">
      <c r="A12" s="57">
        <v>7</v>
      </c>
      <c r="B12" s="32" t="s">
        <v>59</v>
      </c>
      <c r="C12" s="57">
        <v>60</v>
      </c>
      <c r="D12" s="33">
        <v>2452293280</v>
      </c>
      <c r="E12" s="33">
        <v>5999964289</v>
      </c>
      <c r="F12" s="33">
        <f>0+E12</f>
        <v>5999964289</v>
      </c>
      <c r="G12" s="33">
        <v>8780226787</v>
      </c>
    </row>
  </sheetData>
  <sheetProtection/>
  <mergeCells count="5">
    <mergeCell ref="A4:A5"/>
    <mergeCell ref="B4:B5"/>
    <mergeCell ref="C4:C5"/>
    <mergeCell ref="D4:E4"/>
    <mergeCell ref="F4:G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49" customWidth="1"/>
    <col min="2" max="2" width="61.00390625" style="49" customWidth="1"/>
    <col min="3" max="3" width="25.7109375" style="49" customWidth="1"/>
    <col min="4" max="4" width="12.140625" style="49" customWidth="1"/>
    <col min="5" max="5" width="11.7109375" style="49" customWidth="1"/>
    <col min="6" max="6" width="12.57421875" style="49" customWidth="1"/>
    <col min="7" max="7" width="11.28125" style="49" customWidth="1"/>
    <col min="8" max="16384" width="9.140625" style="49" customWidth="1"/>
  </cols>
  <sheetData>
    <row r="2" ht="25.5">
      <c r="B2" s="81" t="s">
        <v>101</v>
      </c>
    </row>
    <row r="4" spans="1:7" ht="15">
      <c r="A4" s="115" t="s">
        <v>0</v>
      </c>
      <c r="B4" s="117" t="s">
        <v>31</v>
      </c>
      <c r="C4" s="115" t="s">
        <v>60</v>
      </c>
      <c r="D4" s="119" t="s">
        <v>33</v>
      </c>
      <c r="E4" s="120"/>
      <c r="F4" s="119" t="s">
        <v>34</v>
      </c>
      <c r="G4" s="120"/>
    </row>
    <row r="5" spans="1:7" ht="15">
      <c r="A5" s="116"/>
      <c r="B5" s="118"/>
      <c r="C5" s="116"/>
      <c r="D5" s="82" t="s">
        <v>36</v>
      </c>
      <c r="E5" s="82" t="s">
        <v>35</v>
      </c>
      <c r="F5" s="82" t="s">
        <v>36</v>
      </c>
      <c r="G5" s="82" t="s">
        <v>35</v>
      </c>
    </row>
    <row r="6" spans="1:7" ht="20.25" customHeight="1">
      <c r="A6" s="34" t="s">
        <v>4</v>
      </c>
      <c r="B6" s="87" t="s">
        <v>61</v>
      </c>
      <c r="C6" s="34"/>
      <c r="D6" s="35"/>
      <c r="E6" s="35"/>
      <c r="F6" s="36"/>
      <c r="G6" s="36"/>
    </row>
    <row r="7" spans="1:7" ht="20.25" customHeight="1">
      <c r="A7" s="58">
        <v>1</v>
      </c>
      <c r="B7" s="37" t="s">
        <v>62</v>
      </c>
      <c r="C7" s="38" t="s">
        <v>11</v>
      </c>
      <c r="D7" s="39">
        <f>CDKT!D16/CDKT!D17</f>
        <v>1.0607985551552246</v>
      </c>
      <c r="E7" s="39">
        <f>CDKT!E16/CDKT!E17</f>
        <v>1.0853761897984622</v>
      </c>
      <c r="F7" s="39">
        <f>CDKT!F16/CDKT!F17</f>
        <v>1.0853761897984622</v>
      </c>
      <c r="G7" s="39">
        <f>CDKT!G16/CDKT!G17</f>
        <v>1.0954501339738263</v>
      </c>
    </row>
    <row r="8" spans="1:7" ht="20.25" customHeight="1">
      <c r="A8" s="58">
        <v>2</v>
      </c>
      <c r="B8" s="37" t="s">
        <v>63</v>
      </c>
      <c r="C8" s="38" t="s">
        <v>12</v>
      </c>
      <c r="D8" s="39">
        <f>CDKT!D6/CDKT!D18</f>
        <v>0.9068048205555396</v>
      </c>
      <c r="E8" s="39">
        <f>CDKT!E6/CDKT!E18</f>
        <v>1.0719878907162181</v>
      </c>
      <c r="F8" s="39">
        <f>CDKT!F6/CDKT!F18</f>
        <v>1.0719878907162181</v>
      </c>
      <c r="G8" s="39">
        <f>CDKT!G6/CDKT!G18</f>
        <v>1.0562663415144717</v>
      </c>
    </row>
    <row r="9" spans="1:7" ht="20.25" customHeight="1">
      <c r="A9" s="58">
        <v>3</v>
      </c>
      <c r="B9" s="37" t="s">
        <v>64</v>
      </c>
      <c r="C9" s="38" t="s">
        <v>13</v>
      </c>
      <c r="D9" s="39">
        <f>(CDKT!D7+CDKT!D8)/CDKT!D18</f>
        <v>0.4742076802427489</v>
      </c>
      <c r="E9" s="39">
        <f>(CDKT!E7+CDKT!E8)/CDKT!E18</f>
        <v>0.6646933880865382</v>
      </c>
      <c r="F9" s="39">
        <f>(CDKT!F7+CDKT!F8)/CDKT!F18</f>
        <v>0.6646933880865382</v>
      </c>
      <c r="G9" s="39">
        <f>(CDKT!G7+CDKT!G8)/CDKT!G18</f>
        <v>0.6267139080434503</v>
      </c>
    </row>
    <row r="10" spans="1:7" ht="20.25" customHeight="1">
      <c r="A10" s="58">
        <v>4</v>
      </c>
      <c r="B10" s="37" t="s">
        <v>65</v>
      </c>
      <c r="C10" s="38" t="s">
        <v>29</v>
      </c>
      <c r="D10" s="39">
        <f>CDKT!D12/CDKT!D19</f>
        <v>2.824067418244169</v>
      </c>
      <c r="E10" s="39">
        <f>CDKT!E12/CDKT!E19</f>
        <v>1.2465416744297284</v>
      </c>
      <c r="F10" s="39">
        <f>CDKT!F12/CDKT!F19</f>
        <v>1.2465416744297284</v>
      </c>
      <c r="G10" s="39">
        <f>CDKT!G12/CDKT!G19</f>
        <v>1.5353069965251138</v>
      </c>
    </row>
    <row r="11" spans="1:7" ht="20.25" customHeight="1">
      <c r="A11" s="59" t="s">
        <v>5</v>
      </c>
      <c r="B11" s="88" t="s">
        <v>66</v>
      </c>
      <c r="C11" s="38"/>
      <c r="D11" s="39"/>
      <c r="E11" s="39"/>
      <c r="F11" s="39"/>
      <c r="G11" s="39"/>
    </row>
    <row r="12" spans="1:7" ht="20.25" customHeight="1">
      <c r="A12" s="59">
        <v>1</v>
      </c>
      <c r="B12" s="37" t="s">
        <v>67</v>
      </c>
      <c r="C12" s="38" t="s">
        <v>14</v>
      </c>
      <c r="D12" s="39">
        <f>CDKT!D17/CDKT!D20</f>
        <v>16.447902009011536</v>
      </c>
      <c r="E12" s="39">
        <f>CDKT!E17/CDKT!E20</f>
        <v>11.712867514474297</v>
      </c>
      <c r="F12" s="39">
        <f>CDKT!F17/CDKT!F20</f>
        <v>11.712867514474297</v>
      </c>
      <c r="G12" s="39">
        <f>CDKT!G17/CDKT!G20</f>
        <v>10.476674661077091</v>
      </c>
    </row>
    <row r="13" spans="1:7" ht="20.25" customHeight="1">
      <c r="A13" s="59">
        <v>2</v>
      </c>
      <c r="B13" s="37" t="s">
        <v>68</v>
      </c>
      <c r="C13" s="38" t="s">
        <v>15</v>
      </c>
      <c r="D13" s="39">
        <f>CDKT!D17/CDKT!D16</f>
        <v>0.9426860501838372</v>
      </c>
      <c r="E13" s="39">
        <f>CDKT!E17/CDKT!E16</f>
        <v>0.9213395405197572</v>
      </c>
      <c r="F13" s="39">
        <f>CDKT!F17/CDKT!F16</f>
        <v>0.9213395405197572</v>
      </c>
      <c r="G13" s="39">
        <f>CDKT!G17/CDKT!G16</f>
        <v>0.912866746724861</v>
      </c>
    </row>
    <row r="14" spans="1:7" ht="20.25" customHeight="1">
      <c r="A14" s="59">
        <v>3</v>
      </c>
      <c r="B14" s="37" t="s">
        <v>69</v>
      </c>
      <c r="C14" s="38"/>
      <c r="D14" s="39"/>
      <c r="E14" s="39"/>
      <c r="F14" s="39"/>
      <c r="G14" s="39"/>
    </row>
    <row r="15" spans="1:7" ht="20.25" customHeight="1">
      <c r="A15" s="60">
        <v>4</v>
      </c>
      <c r="B15" s="40" t="s">
        <v>70</v>
      </c>
      <c r="C15" s="38" t="s">
        <v>87</v>
      </c>
      <c r="D15" s="39">
        <f>CDKT!D12/(CDKT!D20+CDKT!D19)</f>
        <v>1.6073679102966723</v>
      </c>
      <c r="E15" s="39">
        <f>CDKT!E12/(CDKT!E20+CDKT!E19)</f>
        <v>0.5899067367448908</v>
      </c>
      <c r="F15" s="39">
        <f>CDKT!F12/(CDKT!F20+CDKT!F19)</f>
        <v>0.5899067367448908</v>
      </c>
      <c r="G15" s="39">
        <f>CDKT!G12/(CDKT!G20+CDKT!G19)</f>
        <v>0.708519188481088</v>
      </c>
    </row>
    <row r="16" spans="1:7" ht="20.25" customHeight="1">
      <c r="A16" s="60">
        <v>5</v>
      </c>
      <c r="B16" s="40" t="s">
        <v>71</v>
      </c>
      <c r="C16" s="38" t="s">
        <v>16</v>
      </c>
      <c r="D16" s="39">
        <f>CDKT!D12/CDKT!D20</f>
        <v>3.7308434128140773</v>
      </c>
      <c r="E16" s="39">
        <f>CDKT!E12/CDKT!E20</f>
        <v>1.1198662897408804</v>
      </c>
      <c r="F16" s="39">
        <f>CDKT!F12/CDKT!F20</f>
        <v>1.1198662897408804</v>
      </c>
      <c r="G16" s="39">
        <f>CDKT!G12/CDKT!G20</f>
        <v>1.3156876004506661</v>
      </c>
    </row>
    <row r="17" spans="1:7" ht="20.25" customHeight="1">
      <c r="A17" s="59" t="s">
        <v>8</v>
      </c>
      <c r="B17" s="88" t="s">
        <v>72</v>
      </c>
      <c r="C17" s="38"/>
      <c r="D17" s="39"/>
      <c r="E17" s="39"/>
      <c r="F17" s="39"/>
      <c r="G17" s="39"/>
    </row>
    <row r="18" spans="1:7" ht="20.25" customHeight="1">
      <c r="A18" s="58">
        <v>1</v>
      </c>
      <c r="B18" s="37" t="s">
        <v>73</v>
      </c>
      <c r="C18" s="38" t="s">
        <v>88</v>
      </c>
      <c r="D18" s="39">
        <f>2*(KQKD!D6+KQKD!D8+KQKD!D10)/(CDKT!D16+CDKT!E16)</f>
        <v>0.21124684199650443</v>
      </c>
      <c r="E18" s="39">
        <f>2*(KQKD!E6+KQKD!E8+KQKD!E10)/(CDKT!D16+CDKT!E16)</f>
        <v>0.2533299925858526</v>
      </c>
      <c r="F18" s="39">
        <f>2*(KQKD!F6+KQKD!F8+KQKD!F10)/(CDKT!F16+CDKT!G16)</f>
        <v>0.19093888893271624</v>
      </c>
      <c r="G18" s="39">
        <f>2*(KQKD!G6+KQKD!G8+KQKD!G10)/(CDKT!F16+CDKT!G16)</f>
        <v>0.31092770867824476</v>
      </c>
    </row>
    <row r="19" spans="1:7" ht="20.25" customHeight="1">
      <c r="A19" s="58">
        <v>2</v>
      </c>
      <c r="B19" s="37" t="s">
        <v>74</v>
      </c>
      <c r="C19" s="38" t="s">
        <v>17</v>
      </c>
      <c r="D19" s="39">
        <f>2*KQKD!D7/(CDKT!D10+CDKT!E10)</f>
        <v>9.923341925446469</v>
      </c>
      <c r="E19" s="39">
        <f>2*KQKD!E7/(CDKT!D10+CDKT!E10)</f>
        <v>11.579080526704967</v>
      </c>
      <c r="F19" s="39">
        <f>2*KQKD!F7/(CDKT!F10+CDKT!G10)</f>
        <v>11.21376395063208</v>
      </c>
      <c r="G19" s="39">
        <f>2*KQKD!G7/(CDKT!F10+CDKT!G10)</f>
        <v>18.281794633011767</v>
      </c>
    </row>
    <row r="20" spans="1:7" ht="20.25" customHeight="1">
      <c r="A20" s="58">
        <v>3</v>
      </c>
      <c r="B20" s="37" t="s">
        <v>75</v>
      </c>
      <c r="C20" s="38" t="s">
        <v>105</v>
      </c>
      <c r="D20" s="39">
        <f>360*(CDKT!D9+CDKT!E9)/2/(KQKD!D6+KQKD!D8+KQKD!D10)</f>
        <v>543.1039746820203</v>
      </c>
      <c r="E20" s="39">
        <f>360*(CDKT!D9+CDKT!E9)/2/(KQKD!E6+KQKD!E8+KQKD!E10)</f>
        <v>452.8836019621523</v>
      </c>
      <c r="F20" s="39">
        <f>360*(CDKT!F9+CDKT!G9)/2/(KQKD!F6+KQKD!F8+KQKD!F10)</f>
        <v>596.3896199650246</v>
      </c>
      <c r="G20" s="39">
        <f>360*(CDKT!F9+CDKT!G9)/2/(KQKD!G6+KQKD!G8+KQKD!G10)</f>
        <v>366.23938050167834</v>
      </c>
    </row>
    <row r="21" spans="1:7" ht="20.25" customHeight="1">
      <c r="A21" s="58">
        <v>4</v>
      </c>
      <c r="B21" s="37" t="s">
        <v>76</v>
      </c>
      <c r="C21" s="38" t="s">
        <v>89</v>
      </c>
      <c r="D21" s="39">
        <f>KQKD!D11/(KQKD!D6+KQKD!D8+KQKD!D10)</f>
        <v>0.05563080190420297</v>
      </c>
      <c r="E21" s="39">
        <f>KQKD!E11/(KQKD!E6+KQKD!E8+KQKD!E10)</f>
        <v>0.11351341715537176</v>
      </c>
      <c r="F21" s="39">
        <f>KQKD!F11/(KQKD!F6+KQKD!F8+KQKD!F10)</f>
        <v>0.11351341715537176</v>
      </c>
      <c r="G21" s="39">
        <f>KQKD!G11/(KQKD!G6+KQKD!G8+KQKD!G10)</f>
        <v>0.1292645808568813</v>
      </c>
    </row>
    <row r="22" spans="1:7" ht="20.25" customHeight="1">
      <c r="A22" s="61">
        <v>5</v>
      </c>
      <c r="B22" s="37" t="s">
        <v>77</v>
      </c>
      <c r="C22" s="38" t="s">
        <v>18</v>
      </c>
      <c r="D22" s="39">
        <f>2*KQKD!D11/(CDKT!D20+CDKT!E21)</f>
        <v>0.019876401468435726</v>
      </c>
      <c r="E22" s="39">
        <f>2*KQKD!E11/(CDKT!D20+CDKT!E21)</f>
        <v>0.04863691528646158</v>
      </c>
      <c r="F22" s="39">
        <f>2*KQKD!F11/(CDKT!F20+CDKT!G21)</f>
        <v>0.03572579943119406</v>
      </c>
      <c r="G22" s="39">
        <f>2*KQKD!G11/(CDKT!F20+CDKT!G21)</f>
        <v>0.06624900129936653</v>
      </c>
    </row>
    <row r="23" spans="1:7" ht="20.25" customHeight="1">
      <c r="A23" s="61">
        <v>6</v>
      </c>
      <c r="B23" s="37" t="s">
        <v>78</v>
      </c>
      <c r="C23" s="38" t="s">
        <v>19</v>
      </c>
      <c r="D23" s="39">
        <f>2*KQKD!D11/(CDKT!D21+CDKT!E21)</f>
        <v>0.011751833754256712</v>
      </c>
      <c r="E23" s="39">
        <f>2*KQKD!E11/(CDKT!D21+CDKT!E21)</f>
        <v>0.028756359327619593</v>
      </c>
      <c r="F23" s="39">
        <f>2*KQKD!F11/(CDKT!F21+CDKT!G21)</f>
        <v>0.021674125750602617</v>
      </c>
      <c r="G23" s="39">
        <f>2*KQKD!G11/(CDKT!F21+CDKT!G21)</f>
        <v>0.04019193993908381</v>
      </c>
    </row>
    <row r="24" spans="1:7" ht="20.25" customHeight="1">
      <c r="A24" s="59" t="s">
        <v>9</v>
      </c>
      <c r="B24" s="88" t="s">
        <v>79</v>
      </c>
      <c r="C24" s="38"/>
      <c r="D24" s="39"/>
      <c r="E24" s="39"/>
      <c r="F24" s="39"/>
      <c r="G24" s="39"/>
    </row>
    <row r="25" spans="1:7" ht="20.25" customHeight="1">
      <c r="A25" s="58">
        <v>1</v>
      </c>
      <c r="B25" s="37" t="s">
        <v>80</v>
      </c>
      <c r="C25" s="38" t="s">
        <v>90</v>
      </c>
      <c r="D25" s="41">
        <v>0</v>
      </c>
      <c r="E25" s="39">
        <f>(KQKD!E6+KQKD!E8+KQKD!E10)/(KQKD!D6+KQKD!D8+KQKD!D10)</f>
        <v>1.1992131583678045</v>
      </c>
      <c r="F25" s="41">
        <v>0</v>
      </c>
      <c r="G25" s="39">
        <f>(KQKD!G6+KQKD!G8+KQKD!G10)/(KQKD!F6+KQKD!F8+KQKD!F10)</f>
        <v>1.6284147792847514</v>
      </c>
    </row>
    <row r="26" spans="1:7" ht="20.25" customHeight="1">
      <c r="A26" s="58">
        <v>2</v>
      </c>
      <c r="B26" s="37" t="s">
        <v>81</v>
      </c>
      <c r="C26" s="38" t="s">
        <v>91</v>
      </c>
      <c r="D26" s="41">
        <v>0</v>
      </c>
      <c r="E26" s="39">
        <f>(KQKD!E6+KQKD!E8)/(KQKD!D6+KQKD!D8)</f>
        <v>1.262448435395425</v>
      </c>
      <c r="F26" s="41">
        <v>0</v>
      </c>
      <c r="G26" s="39">
        <f>(KQKD!G6+KQKD!G8)/(KQKD!F6+KQKD!F8)</f>
        <v>1.5589823681175161</v>
      </c>
    </row>
    <row r="27" spans="1:7" ht="20.25" customHeight="1">
      <c r="A27" s="60">
        <v>3</v>
      </c>
      <c r="B27" s="37" t="s">
        <v>82</v>
      </c>
      <c r="C27" s="38" t="s">
        <v>6</v>
      </c>
      <c r="D27" s="41">
        <v>0</v>
      </c>
      <c r="E27" s="39">
        <f>KQKD!E11/KQKD!D11</f>
        <v>2.4469678459503017</v>
      </c>
      <c r="F27" s="41">
        <v>0</v>
      </c>
      <c r="G27" s="39">
        <f>KQKD!G11/KQKD!F11</f>
        <v>1.8543742156689451</v>
      </c>
    </row>
    <row r="28" spans="1:7" ht="20.25" customHeight="1">
      <c r="A28" s="60">
        <v>4</v>
      </c>
      <c r="B28" s="37" t="s">
        <v>83</v>
      </c>
      <c r="C28" s="38" t="s">
        <v>7</v>
      </c>
      <c r="D28" s="41">
        <v>0</v>
      </c>
      <c r="E28" s="42">
        <f>KQKD!E9/KQKD!D9</f>
        <v>-1.8581141955869136</v>
      </c>
      <c r="F28" s="41">
        <v>0</v>
      </c>
      <c r="G28" s="42">
        <f>KQKD!G9/KQKD!F9</f>
        <v>1.7246465510329039</v>
      </c>
    </row>
  </sheetData>
  <sheetProtection/>
  <mergeCells count="5">
    <mergeCell ref="A4:A5"/>
    <mergeCell ref="B4:B5"/>
    <mergeCell ref="C4:C5"/>
    <mergeCell ref="D4:E4"/>
    <mergeCell ref="F4:G4"/>
  </mergeCells>
  <dataValidations count="21">
    <dataValidation allowBlank="1" showInputMessage="1" showErrorMessage="1" promptTitle="Cách tính" prompt="TTln = (Tổng lợi nhuận năm sau/Tổng lợi nhuận năm trước)-1" sqref="B27"/>
    <dataValidation allowBlank="1" showInputMessage="1" showErrorMessage="1" promptTitle="Cách tính" prompt="TTdtc = (Doanh thu từ HĐKD chính năm sau/Doanh thu HĐKD năm trước)-1" sqref="B26"/>
    <dataValidation allowBlank="1" showInputMessage="1" showErrorMessage="1" promptTitle="Cách tính" prompt="TTdt = (Doanh thu năm sau/Doanh thu năm trước)-1" sqref="B25"/>
    <dataValidation allowBlank="1" showInputMessage="1" showErrorMessage="1" promptTitle="Cách tính" prompt="LNvn = (Lợi nhuận trước thuế/Tổng nguồn vốn)*100%" sqref="B23"/>
    <dataValidation allowBlank="1" showInputMessage="1" showErrorMessage="1" promptTitle="Cách tính" prompt="LNvsh = (Lợi nhuận trước thuế/Tổng nguồn vốn)*100%" sqref="B22"/>
    <dataValidation allowBlank="1" showInputMessage="1" showErrorMessage="1" promptTitle="Cách tính" prompt="LNdt = (Lợi nhuận trước thuế/Doanh thu)*100%" sqref="B21"/>
    <dataValidation allowBlank="1" showInputMessage="1" showErrorMessage="1" promptTitle="Cách tính" prompt="N = (Các khoản phải thu bình quân/Doanh thu) *360 ngày" sqref="B20"/>
    <dataValidation allowBlank="1" showInputMessage="1" showErrorMessage="1" promptTitle="Cách tính" prompt="V = Giá vốn hàng bán /Hàng tồn kho bình quân" sqref="B19"/>
    <dataValidation allowBlank="1" showInputMessage="1" showErrorMessage="1" promptTitle="Cách tính" prompt="L = Doanh thu/Tổng tài sản" sqref="B18"/>
    <dataValidation allowBlank="1" showInputMessage="1" showErrorMessage="1" promptTitle="Cách tính" prompt="Kts = Tài sản dài hạn / Vốn chủ sở hứu" sqref="B16"/>
    <dataValidation allowBlank="1" showInputMessage="1" showErrorMessage="1" promptTitle="Cách tính" prompt="Ktu = Tài sản dài hạn/(Vốn chủ sở hữu + Nợ dài hạn)" sqref="B15"/>
    <dataValidation allowBlank="1" showInputMessage="1" showErrorMessage="1" promptTitle="Cách tính" prompt="Nqh = (Nợ quá hạn)/Tổng dư nợ vay)*100%" sqref="B14"/>
    <dataValidation allowBlank="1" showInputMessage="1" showErrorMessage="1" promptTitle="Cách tính" prompt="Ntts =  (Nợ phải trả/Tổng tài sản)*100%" sqref="B13"/>
    <dataValidation allowBlank="1" showInputMessage="1" showErrorMessage="1" promptTitle="Cách tính" prompt="Ncsh = (Nợ phải trả/Nguồn vốn chủ sở hữu)*100%" sqref="B12"/>
    <dataValidation allowBlank="1" showInputMessage="1" showErrorMessage="1" promptTitle="Cách tính" prompt="Kdh = Tài sản cố định và đầu tư dài hạn/nợ dài hạn" sqref="B10"/>
    <dataValidation allowBlank="1" showInputMessage="1" showErrorMessage="1" promptTitle="Cách tính" prompt="Knh = Vốn bằng tiền và các khoản đầu tư tài chính ngắn hạn có thể bán ngay trên thị trường/Nợ ngắn hạn" sqref="B9"/>
    <dataValidation allowBlank="1" showInputMessage="1" showErrorMessage="1" promptTitle="Cách tính" prompt="TTlnt = (Tổng lợi nhuận thuần năm sau/Tổng lợi nhuận thuần năm trước)-1" sqref="B28"/>
    <dataValidation allowBlank="1" showInputMessage="1" showErrorMessage="1" promptTitle="Cách tính" prompt="Kng=Tổng tài sản lưu động và ngắn hạn/nợ ngắn hạn" sqref="B8"/>
    <dataValidation allowBlank="1" showInputMessage="1" showErrorMessage="1" promptTitle="Cách tính" prompt="Tổng tài sản/nợ tài sản" sqref="B7"/>
    <dataValidation allowBlank="1" showInputMessage="1" showErrorMessage="1" promptTitle="Ghi chú" prompt="Tìm hiểu lại chỉ tiêu này (do lợi nhuận năm trước âm,năm sau dương)" sqref="E28 G28"/>
    <dataValidation allowBlank="1" showInputMessage="1" showErrorMessage="1" promptTitle="Ghi chu" prompt="Nam sau so voi nam truoc" sqref="C25:C28"/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8"/>
  <sheetViews>
    <sheetView showZero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6.421875" style="50" customWidth="1"/>
    <col min="2" max="2" width="69.421875" style="2" customWidth="1"/>
    <col min="3" max="3" width="11.28125" style="2" customWidth="1"/>
    <col min="4" max="4" width="12.8515625" style="4" customWidth="1"/>
    <col min="5" max="6" width="12.00390625" style="4" customWidth="1"/>
    <col min="7" max="7" width="12.421875" style="4" customWidth="1"/>
    <col min="8" max="8" width="12.140625" style="4" customWidth="1"/>
    <col min="9" max="9" width="11.00390625" style="2" customWidth="1"/>
    <col min="10" max="10" width="12.28125" style="10" customWidth="1"/>
    <col min="11" max="11" width="12.7109375" style="10" customWidth="1"/>
    <col min="12" max="14" width="18.57421875" style="10" customWidth="1"/>
    <col min="15" max="15" width="16.8515625" style="10" customWidth="1"/>
    <col min="16" max="16" width="7.28125" style="10" hidden="1" customWidth="1"/>
    <col min="17" max="23" width="0" style="10" hidden="1" customWidth="1"/>
    <col min="24" max="27" width="9.140625" style="10" customWidth="1"/>
    <col min="28" max="16384" width="9.140625" style="2" customWidth="1"/>
  </cols>
  <sheetData>
    <row r="1" spans="1:12" ht="25.5">
      <c r="A1" s="51"/>
      <c r="B1" s="86" t="s">
        <v>94</v>
      </c>
      <c r="C1" s="52"/>
      <c r="D1" s="53"/>
      <c r="E1" s="53"/>
      <c r="F1" s="53"/>
      <c r="G1" s="26" t="s">
        <v>24</v>
      </c>
      <c r="H1" s="28"/>
      <c r="I1" s="10"/>
      <c r="J1" s="121" t="s">
        <v>23</v>
      </c>
      <c r="K1" s="121"/>
      <c r="L1" s="121"/>
    </row>
    <row r="2" spans="1:9" ht="15">
      <c r="A2" s="52"/>
      <c r="B2" s="31"/>
      <c r="C2" s="10"/>
      <c r="D2" s="28"/>
      <c r="E2" s="28"/>
      <c r="F2" s="28"/>
      <c r="G2" s="28"/>
      <c r="H2" s="28"/>
      <c r="I2" s="10"/>
    </row>
    <row r="3" spans="1:27" s="9" customFormat="1" ht="16.5" customHeight="1">
      <c r="A3" s="128" t="s">
        <v>0</v>
      </c>
      <c r="B3" s="130" t="s">
        <v>31</v>
      </c>
      <c r="C3" s="130" t="s">
        <v>86</v>
      </c>
      <c r="D3" s="132" t="s">
        <v>33</v>
      </c>
      <c r="E3" s="133"/>
      <c r="F3" s="134"/>
      <c r="G3" s="132" t="s">
        <v>34</v>
      </c>
      <c r="H3" s="133"/>
      <c r="I3" s="134"/>
      <c r="J3" s="126" t="s">
        <v>28</v>
      </c>
      <c r="K3" s="127"/>
      <c r="L3" s="11"/>
      <c r="M3" s="11"/>
      <c r="N3" s="11"/>
      <c r="O3" s="11"/>
      <c r="P3" s="43" t="s">
        <v>20</v>
      </c>
      <c r="Q3" s="27"/>
      <c r="R3" s="43"/>
      <c r="S3" s="43"/>
      <c r="T3" s="43"/>
      <c r="U3" s="43"/>
      <c r="V3" s="43"/>
      <c r="W3" s="43"/>
      <c r="X3" s="11"/>
      <c r="Y3" s="11"/>
      <c r="Z3" s="11"/>
      <c r="AA3" s="11"/>
    </row>
    <row r="4" spans="1:27" s="9" customFormat="1" ht="33" customHeight="1">
      <c r="A4" s="129"/>
      <c r="B4" s="131"/>
      <c r="C4" s="131"/>
      <c r="D4" s="83" t="s">
        <v>36</v>
      </c>
      <c r="E4" s="83" t="s">
        <v>35</v>
      </c>
      <c r="F4" s="84" t="s">
        <v>92</v>
      </c>
      <c r="G4" s="83" t="str">
        <f>D4</f>
        <v>Đầu kỳ</v>
      </c>
      <c r="H4" s="83" t="str">
        <f>E4</f>
        <v>Cuối kỳ</v>
      </c>
      <c r="I4" s="84" t="s">
        <v>92</v>
      </c>
      <c r="J4" s="85" t="s">
        <v>26</v>
      </c>
      <c r="K4" s="85" t="s">
        <v>27</v>
      </c>
      <c r="L4" s="11"/>
      <c r="M4" s="11"/>
      <c r="N4" s="11"/>
      <c r="O4" s="11"/>
      <c r="P4" s="122" t="s">
        <v>21</v>
      </c>
      <c r="Q4" s="123"/>
      <c r="R4" s="122" t="s">
        <v>22</v>
      </c>
      <c r="S4" s="123"/>
      <c r="T4" s="124" t="s">
        <v>23</v>
      </c>
      <c r="U4" s="125"/>
      <c r="V4" s="122" t="s">
        <v>25</v>
      </c>
      <c r="W4" s="123"/>
      <c r="X4" s="11"/>
      <c r="Y4" s="11"/>
      <c r="Z4" s="11"/>
      <c r="AA4" s="11"/>
    </row>
    <row r="5" spans="1:27" s="8" customFormat="1" ht="18.75" customHeight="1">
      <c r="A5" s="73" t="s">
        <v>4</v>
      </c>
      <c r="B5" s="87" t="str">
        <f>PTTC!B6</f>
        <v>KHẢ NĂNG THANH TOÁN</v>
      </c>
      <c r="C5" s="44"/>
      <c r="D5" s="44"/>
      <c r="E5" s="44"/>
      <c r="F5" s="44"/>
      <c r="G5" s="44"/>
      <c r="H5" s="44"/>
      <c r="I5" s="45"/>
      <c r="J5" s="74"/>
      <c r="K5" s="74"/>
      <c r="L5" s="12"/>
      <c r="M5" s="12"/>
      <c r="N5" s="12"/>
      <c r="O5" s="12"/>
      <c r="P5" s="25"/>
      <c r="Q5" s="25"/>
      <c r="R5" s="25"/>
      <c r="S5" s="25"/>
      <c r="T5" s="25"/>
      <c r="U5" s="25"/>
      <c r="V5" s="25"/>
      <c r="W5" s="25"/>
      <c r="X5" s="12"/>
      <c r="Y5" s="12"/>
      <c r="Z5" s="12"/>
      <c r="AA5" s="12"/>
    </row>
    <row r="6" spans="1:27" s="7" customFormat="1" ht="18.75">
      <c r="A6" s="75">
        <v>1</v>
      </c>
      <c r="B6" s="76" t="str">
        <f>PTTC!B7</f>
        <v>Khả năng thanh toán tổng quát - ktq</v>
      </c>
      <c r="C6" s="46"/>
      <c r="D6" s="47">
        <f>PTTC!D7</f>
        <v>1.0607985551552246</v>
      </c>
      <c r="E6" s="47">
        <f>PTTC!E7</f>
        <v>1.0853761897984622</v>
      </c>
      <c r="F6" s="47">
        <f>(D6+E6)/2</f>
        <v>1.0730873724768433</v>
      </c>
      <c r="G6" s="47">
        <f>PTTC!F7</f>
        <v>1.0853761897984622</v>
      </c>
      <c r="H6" s="47">
        <f>PTTC!G7</f>
        <v>1.0954501339738263</v>
      </c>
      <c r="I6" s="47">
        <f>(G6+H6)/2</f>
        <v>1.0904131618861443</v>
      </c>
      <c r="J6" s="77">
        <f>IF($J$1=$P$4,P6,IF($J$1=$R$4,R6,IF($J$1=$T$4,T6,V6)))</f>
        <v>1.4</v>
      </c>
      <c r="K6" s="77">
        <f>IF($J$1=$P$4,Q6,IF($J$1=$R$4,S6,IF($J$1=$T$4,U6,W6)))</f>
        <v>2.2</v>
      </c>
      <c r="L6" s="13"/>
      <c r="M6" s="13"/>
      <c r="N6" s="13"/>
      <c r="O6" s="13"/>
      <c r="P6" s="23">
        <v>1.4</v>
      </c>
      <c r="Q6" s="23">
        <v>3.3</v>
      </c>
      <c r="R6" s="23">
        <v>1.4</v>
      </c>
      <c r="S6" s="23">
        <v>2.5</v>
      </c>
      <c r="T6" s="23">
        <v>1.4</v>
      </c>
      <c r="U6" s="23">
        <v>2.2</v>
      </c>
      <c r="V6" s="23">
        <v>1.5</v>
      </c>
      <c r="W6" s="23">
        <v>4</v>
      </c>
      <c r="X6" s="13"/>
      <c r="Y6" s="13"/>
      <c r="Z6" s="13"/>
      <c r="AA6" s="13"/>
    </row>
    <row r="7" spans="1:27" s="7" customFormat="1" ht="18.75">
      <c r="A7" s="75">
        <v>2</v>
      </c>
      <c r="B7" s="76" t="str">
        <f>PTTC!B8</f>
        <v>Khả năng thanh toán ngắn hạn - kng</v>
      </c>
      <c r="C7" s="46"/>
      <c r="D7" s="47">
        <f>PTTC!D8</f>
        <v>0.9068048205555396</v>
      </c>
      <c r="E7" s="47">
        <f>PTTC!E8</f>
        <v>1.0719878907162181</v>
      </c>
      <c r="F7" s="47">
        <f aca="true" t="shared" si="0" ref="F7:F27">(D7+E7)/2</f>
        <v>0.9893963556358789</v>
      </c>
      <c r="G7" s="47">
        <f>PTTC!F8</f>
        <v>1.0719878907162181</v>
      </c>
      <c r="H7" s="47">
        <f>PTTC!G8</f>
        <v>1.0562663415144717</v>
      </c>
      <c r="I7" s="47">
        <f aca="true" t="shared" si="1" ref="I7:I27">(G7+H7)/2</f>
        <v>1.064127116115345</v>
      </c>
      <c r="J7" s="77">
        <f aca="true" t="shared" si="2" ref="J7:J27">IF($J$1=$P$4,P7,IF($J$1=$R$4,R7,IF($J$1=$T$4,T7,V7)))</f>
        <v>0.5</v>
      </c>
      <c r="K7" s="77">
        <f aca="true" t="shared" si="3" ref="K7:K27">IF($J$1=$P$4,Q7,IF($J$1=$R$4,S7,IF($J$1=$T$4,U7,W7)))</f>
        <v>2.3</v>
      </c>
      <c r="L7" s="13"/>
      <c r="M7" s="13"/>
      <c r="N7" s="13"/>
      <c r="O7" s="13"/>
      <c r="P7" s="23">
        <v>0.7</v>
      </c>
      <c r="Q7" s="23">
        <v>2.5</v>
      </c>
      <c r="R7" s="23">
        <v>0.5</v>
      </c>
      <c r="S7" s="23">
        <v>2.5</v>
      </c>
      <c r="T7" s="23">
        <v>0.5</v>
      </c>
      <c r="U7" s="23">
        <v>2.3</v>
      </c>
      <c r="V7" s="23">
        <v>0.8</v>
      </c>
      <c r="W7" s="23">
        <v>2.9</v>
      </c>
      <c r="X7" s="13"/>
      <c r="Y7" s="13"/>
      <c r="Z7" s="13"/>
      <c r="AA7" s="13"/>
    </row>
    <row r="8" spans="1:27" s="7" customFormat="1" ht="18.75">
      <c r="A8" s="75">
        <v>3</v>
      </c>
      <c r="B8" s="76" t="str">
        <f>PTTC!B9</f>
        <v>Khả năng thanh toán nhanh - knh</v>
      </c>
      <c r="C8" s="46"/>
      <c r="D8" s="47">
        <f>PTTC!D9</f>
        <v>0.4742076802427489</v>
      </c>
      <c r="E8" s="47">
        <f>PTTC!E9</f>
        <v>0.6646933880865382</v>
      </c>
      <c r="F8" s="47">
        <f t="shared" si="0"/>
        <v>0.5694505341646435</v>
      </c>
      <c r="G8" s="47">
        <f>PTTC!F9</f>
        <v>0.6646933880865382</v>
      </c>
      <c r="H8" s="47">
        <f>PTTC!G9</f>
        <v>0.6267139080434503</v>
      </c>
      <c r="I8" s="47">
        <f t="shared" si="1"/>
        <v>0.6457036480649943</v>
      </c>
      <c r="J8" s="77">
        <f t="shared" si="2"/>
        <v>0.1</v>
      </c>
      <c r="K8" s="77">
        <f t="shared" si="3"/>
        <v>1.2</v>
      </c>
      <c r="L8" s="13"/>
      <c r="M8" s="13"/>
      <c r="N8" s="13"/>
      <c r="O8" s="13"/>
      <c r="P8" s="23">
        <v>0.2</v>
      </c>
      <c r="Q8" s="23">
        <v>1.5</v>
      </c>
      <c r="R8" s="23">
        <v>0.2</v>
      </c>
      <c r="S8" s="23">
        <v>1.3</v>
      </c>
      <c r="T8" s="23">
        <v>0.1</v>
      </c>
      <c r="U8" s="23">
        <v>1.2</v>
      </c>
      <c r="V8" s="23">
        <v>0.4</v>
      </c>
      <c r="W8" s="23">
        <v>2.2</v>
      </c>
      <c r="X8" s="13"/>
      <c r="Y8" s="13"/>
      <c r="Z8" s="13"/>
      <c r="AA8" s="13"/>
    </row>
    <row r="9" spans="1:27" s="7" customFormat="1" ht="18.75">
      <c r="A9" s="75">
        <v>4</v>
      </c>
      <c r="B9" s="76" t="str">
        <f>PTTC!B10</f>
        <v>Khả năng thanh toán dài hạn - kdn</v>
      </c>
      <c r="C9" s="46"/>
      <c r="D9" s="47">
        <f>PTTC!D10</f>
        <v>2.824067418244169</v>
      </c>
      <c r="E9" s="47">
        <f>PTTC!E10</f>
        <v>1.2465416744297284</v>
      </c>
      <c r="F9" s="47">
        <f t="shared" si="0"/>
        <v>2.0353045463369486</v>
      </c>
      <c r="G9" s="47">
        <f>PTTC!F10</f>
        <v>1.2465416744297284</v>
      </c>
      <c r="H9" s="47">
        <f>PTTC!G10</f>
        <v>1.5353069965251138</v>
      </c>
      <c r="I9" s="47">
        <f t="shared" si="1"/>
        <v>1.390924335477421</v>
      </c>
      <c r="J9" s="77">
        <f t="shared" si="2"/>
        <v>1</v>
      </c>
      <c r="K9" s="77">
        <f t="shared" si="3"/>
        <v>1.4</v>
      </c>
      <c r="L9" s="13"/>
      <c r="M9" s="13"/>
      <c r="N9" s="13"/>
      <c r="O9" s="13"/>
      <c r="P9" s="23">
        <v>1</v>
      </c>
      <c r="Q9" s="23">
        <v>1.4</v>
      </c>
      <c r="R9" s="23">
        <v>1</v>
      </c>
      <c r="S9" s="23">
        <v>1.4</v>
      </c>
      <c r="T9" s="23">
        <v>1</v>
      </c>
      <c r="U9" s="23">
        <v>1.4</v>
      </c>
      <c r="V9" s="23">
        <v>1</v>
      </c>
      <c r="W9" s="23">
        <v>1.5</v>
      </c>
      <c r="X9" s="13"/>
      <c r="Y9" s="13"/>
      <c r="Z9" s="13"/>
      <c r="AA9" s="13"/>
    </row>
    <row r="10" spans="1:27" s="8" customFormat="1" ht="18.75" customHeight="1">
      <c r="A10" s="78" t="s">
        <v>5</v>
      </c>
      <c r="B10" s="87" t="str">
        <f>PTTC!B11</f>
        <v>CƠ CẤU VỐN, TÍNH ỔN ĐỊNH VÀ KHẢ NĂNG TRẢ NỢ</v>
      </c>
      <c r="C10" s="48"/>
      <c r="D10" s="47">
        <f>PTTC!D11</f>
        <v>0</v>
      </c>
      <c r="E10" s="47">
        <f>PTTC!E11</f>
        <v>0</v>
      </c>
      <c r="F10" s="47">
        <f t="shared" si="0"/>
        <v>0</v>
      </c>
      <c r="G10" s="47">
        <f>PTTC!F11</f>
        <v>0</v>
      </c>
      <c r="H10" s="47">
        <f>PTTC!G11</f>
        <v>0</v>
      </c>
      <c r="I10" s="47">
        <f t="shared" si="1"/>
        <v>0</v>
      </c>
      <c r="J10" s="77">
        <f t="shared" si="2"/>
        <v>0</v>
      </c>
      <c r="K10" s="77">
        <f t="shared" si="3"/>
        <v>0</v>
      </c>
      <c r="L10" s="12"/>
      <c r="M10" s="12"/>
      <c r="N10" s="12"/>
      <c r="O10" s="12"/>
      <c r="P10" s="22"/>
      <c r="Q10" s="22"/>
      <c r="R10" s="22"/>
      <c r="S10" s="22"/>
      <c r="T10" s="22"/>
      <c r="U10" s="22"/>
      <c r="V10" s="22"/>
      <c r="W10" s="22"/>
      <c r="X10" s="12"/>
      <c r="Y10" s="12"/>
      <c r="Z10" s="12"/>
      <c r="AA10" s="12"/>
    </row>
    <row r="11" spans="1:27" s="7" customFormat="1" ht="18.75">
      <c r="A11" s="75">
        <v>1</v>
      </c>
      <c r="B11" s="76" t="str">
        <f>PTTC!B12</f>
        <v>Hệ số nợ so với nguồn vốn chủ sở hữu - Ncsh</v>
      </c>
      <c r="C11" s="46" t="s">
        <v>3</v>
      </c>
      <c r="D11" s="47">
        <f>PTTC!D12</f>
        <v>16.447902009011536</v>
      </c>
      <c r="E11" s="47">
        <f>PTTC!E12</f>
        <v>11.712867514474297</v>
      </c>
      <c r="F11" s="47">
        <f t="shared" si="0"/>
        <v>14.080384761742916</v>
      </c>
      <c r="G11" s="47">
        <f>PTTC!F12</f>
        <v>11.712867514474297</v>
      </c>
      <c r="H11" s="47">
        <f>PTTC!G12</f>
        <v>10.476674661077091</v>
      </c>
      <c r="I11" s="47">
        <f t="shared" si="1"/>
        <v>11.094771087775694</v>
      </c>
      <c r="J11" s="77">
        <f t="shared" si="2"/>
        <v>66</v>
      </c>
      <c r="K11" s="77">
        <f t="shared" si="3"/>
        <v>233</v>
      </c>
      <c r="L11" s="13"/>
      <c r="M11" s="13"/>
      <c r="N11" s="13"/>
      <c r="O11" s="13"/>
      <c r="P11" s="23">
        <v>42</v>
      </c>
      <c r="Q11" s="23">
        <v>233</v>
      </c>
      <c r="R11" s="23">
        <v>82</v>
      </c>
      <c r="S11" s="23">
        <v>233</v>
      </c>
      <c r="T11" s="23">
        <v>66</v>
      </c>
      <c r="U11" s="23">
        <v>233</v>
      </c>
      <c r="V11" s="23">
        <v>33</v>
      </c>
      <c r="W11" s="23">
        <v>185</v>
      </c>
      <c r="X11" s="13"/>
      <c r="Y11" s="13"/>
      <c r="Z11" s="13"/>
      <c r="AA11" s="13"/>
    </row>
    <row r="12" spans="1:27" s="7" customFormat="1" ht="18.75">
      <c r="A12" s="75">
        <v>2</v>
      </c>
      <c r="B12" s="76" t="str">
        <f>PTTC!B13</f>
        <v>Hệ số nợ so với tài sản - Ntts</v>
      </c>
      <c r="C12" s="46" t="s">
        <v>3</v>
      </c>
      <c r="D12" s="47">
        <f>PTTC!D13</f>
        <v>0.9426860501838372</v>
      </c>
      <c r="E12" s="47">
        <f>PTTC!E13</f>
        <v>0.9213395405197572</v>
      </c>
      <c r="F12" s="47">
        <f t="shared" si="0"/>
        <v>0.9320127953517972</v>
      </c>
      <c r="G12" s="47">
        <f>PTTC!F13</f>
        <v>0.9213395405197572</v>
      </c>
      <c r="H12" s="47">
        <f>PTTC!G13</f>
        <v>0.912866746724861</v>
      </c>
      <c r="I12" s="47">
        <f t="shared" si="1"/>
        <v>0.9171031436223092</v>
      </c>
      <c r="J12" s="77">
        <f t="shared" si="2"/>
        <v>0</v>
      </c>
      <c r="K12" s="77">
        <f t="shared" si="3"/>
        <v>3</v>
      </c>
      <c r="L12" s="13"/>
      <c r="M12" s="13"/>
      <c r="N12" s="13"/>
      <c r="O12" s="13"/>
      <c r="P12" s="23">
        <v>0</v>
      </c>
      <c r="Q12" s="23">
        <v>3</v>
      </c>
      <c r="R12" s="23">
        <v>0</v>
      </c>
      <c r="S12" s="23">
        <v>3</v>
      </c>
      <c r="T12" s="23">
        <v>0</v>
      </c>
      <c r="U12" s="23">
        <v>3</v>
      </c>
      <c r="V12" s="23">
        <v>0</v>
      </c>
      <c r="W12" s="23">
        <v>3</v>
      </c>
      <c r="X12" s="13"/>
      <c r="Y12" s="13"/>
      <c r="Z12" s="13"/>
      <c r="AA12" s="13"/>
    </row>
    <row r="13" spans="1:27" s="7" customFormat="1" ht="18.75">
      <c r="A13" s="75">
        <v>3</v>
      </c>
      <c r="B13" s="76" t="str">
        <f>PTTC!B14</f>
        <v>Tỷ lệ nợ quá hạn trong tổng dư nợ vay - Nqh</v>
      </c>
      <c r="C13" s="46" t="s">
        <v>3</v>
      </c>
      <c r="D13" s="47">
        <f>PTTC!D14</f>
        <v>0</v>
      </c>
      <c r="E13" s="47">
        <f>PTTC!E14</f>
        <v>0</v>
      </c>
      <c r="F13" s="47">
        <f t="shared" si="0"/>
        <v>0</v>
      </c>
      <c r="G13" s="47">
        <f>PTTC!F14</f>
        <v>0</v>
      </c>
      <c r="H13" s="47">
        <f>PTTC!G14</f>
        <v>0</v>
      </c>
      <c r="I13" s="47">
        <f t="shared" si="1"/>
        <v>0</v>
      </c>
      <c r="J13" s="77">
        <f t="shared" si="2"/>
        <v>0</v>
      </c>
      <c r="K13" s="77">
        <f t="shared" si="3"/>
        <v>0</v>
      </c>
      <c r="L13" s="13"/>
      <c r="M13" s="13"/>
      <c r="N13" s="13"/>
      <c r="O13" s="13"/>
      <c r="P13" s="23"/>
      <c r="Q13" s="23"/>
      <c r="R13" s="23"/>
      <c r="S13" s="23"/>
      <c r="T13" s="23"/>
      <c r="U13" s="23"/>
      <c r="V13" s="23"/>
      <c r="W13" s="23"/>
      <c r="X13" s="13"/>
      <c r="Y13" s="13"/>
      <c r="Z13" s="13"/>
      <c r="AA13" s="13"/>
    </row>
    <row r="14" spans="1:27" s="7" customFormat="1" ht="18.75">
      <c r="A14" s="75">
        <v>4</v>
      </c>
      <c r="B14" s="76" t="str">
        <f>PTTC!B15</f>
        <v>Hệ số thích ứng dài hạn của tài sản - Ktu</v>
      </c>
      <c r="C14" s="46"/>
      <c r="D14" s="47">
        <f>PTTC!D15</f>
        <v>1.6073679102966723</v>
      </c>
      <c r="E14" s="47">
        <f>PTTC!E15</f>
        <v>0.5899067367448908</v>
      </c>
      <c r="F14" s="47">
        <f t="shared" si="0"/>
        <v>1.0986373235207816</v>
      </c>
      <c r="G14" s="47">
        <f>PTTC!F15</f>
        <v>0.5899067367448908</v>
      </c>
      <c r="H14" s="47">
        <f>PTTC!G15</f>
        <v>0.708519188481088</v>
      </c>
      <c r="I14" s="47">
        <f t="shared" si="1"/>
        <v>0.6492129626129894</v>
      </c>
      <c r="J14" s="77">
        <f t="shared" si="2"/>
        <v>0</v>
      </c>
      <c r="K14" s="77">
        <f t="shared" si="3"/>
        <v>0</v>
      </c>
      <c r="L14" s="13"/>
      <c r="M14" s="13"/>
      <c r="N14" s="13"/>
      <c r="O14" s="13"/>
      <c r="P14" s="23"/>
      <c r="Q14" s="23"/>
      <c r="R14" s="23"/>
      <c r="S14" s="23"/>
      <c r="T14" s="23"/>
      <c r="U14" s="23"/>
      <c r="V14" s="23"/>
      <c r="W14" s="23"/>
      <c r="X14" s="13"/>
      <c r="Y14" s="13"/>
      <c r="Z14" s="13"/>
      <c r="AA14" s="13"/>
    </row>
    <row r="15" spans="1:27" s="7" customFormat="1" ht="18.75">
      <c r="A15" s="75">
        <v>5</v>
      </c>
      <c r="B15" s="76" t="str">
        <f>PTTC!B16</f>
        <v>Hệ số tài sản dài hạn trên vốn chủ sở hữu - Kts</v>
      </c>
      <c r="C15" s="46"/>
      <c r="D15" s="47">
        <f>PTTC!D16</f>
        <v>3.7308434128140773</v>
      </c>
      <c r="E15" s="47">
        <f>PTTC!E16</f>
        <v>1.1198662897408804</v>
      </c>
      <c r="F15" s="47">
        <f t="shared" si="0"/>
        <v>2.4253548512774787</v>
      </c>
      <c r="G15" s="47">
        <f>PTTC!F16</f>
        <v>1.1198662897408804</v>
      </c>
      <c r="H15" s="47">
        <f>PTTC!G16</f>
        <v>1.3156876004506661</v>
      </c>
      <c r="I15" s="47">
        <f t="shared" si="1"/>
        <v>1.2177769450957734</v>
      </c>
      <c r="J15" s="77">
        <f t="shared" si="2"/>
        <v>0</v>
      </c>
      <c r="K15" s="77">
        <f t="shared" si="3"/>
        <v>0</v>
      </c>
      <c r="L15" s="13"/>
      <c r="M15" s="13"/>
      <c r="N15" s="13"/>
      <c r="O15" s="13"/>
      <c r="P15" s="23"/>
      <c r="Q15" s="23"/>
      <c r="R15" s="23"/>
      <c r="S15" s="23"/>
      <c r="T15" s="23"/>
      <c r="U15" s="23"/>
      <c r="V15" s="23"/>
      <c r="W15" s="23"/>
      <c r="X15" s="13"/>
      <c r="Y15" s="13"/>
      <c r="Z15" s="13"/>
      <c r="AA15" s="13"/>
    </row>
    <row r="16" spans="1:27" s="8" customFormat="1" ht="18.75" customHeight="1">
      <c r="A16" s="78" t="s">
        <v>8</v>
      </c>
      <c r="B16" s="87" t="str">
        <f>PTTC!B17</f>
        <v>HIỆU QUẢ SỬ DỤNG VỐN VÀ SINH LỜI</v>
      </c>
      <c r="C16" s="48"/>
      <c r="D16" s="47">
        <f>PTTC!D17</f>
        <v>0</v>
      </c>
      <c r="E16" s="47">
        <f>PTTC!E17</f>
        <v>0</v>
      </c>
      <c r="F16" s="47">
        <f t="shared" si="0"/>
        <v>0</v>
      </c>
      <c r="G16" s="47">
        <f>PTTC!F17</f>
        <v>0</v>
      </c>
      <c r="H16" s="47">
        <f>PTTC!G17</f>
        <v>0</v>
      </c>
      <c r="I16" s="47">
        <f t="shared" si="1"/>
        <v>0</v>
      </c>
      <c r="J16" s="77">
        <f t="shared" si="2"/>
        <v>0</v>
      </c>
      <c r="K16" s="77">
        <f t="shared" si="3"/>
        <v>0</v>
      </c>
      <c r="L16" s="12"/>
      <c r="M16" s="12"/>
      <c r="N16" s="12"/>
      <c r="O16" s="12"/>
      <c r="P16" s="22"/>
      <c r="Q16" s="22"/>
      <c r="R16" s="22"/>
      <c r="S16" s="22"/>
      <c r="T16" s="22"/>
      <c r="U16" s="22"/>
      <c r="V16" s="22"/>
      <c r="W16" s="22"/>
      <c r="X16" s="12"/>
      <c r="Y16" s="12"/>
      <c r="Z16" s="12"/>
      <c r="AA16" s="12"/>
    </row>
    <row r="17" spans="1:27" s="7" customFormat="1" ht="18.75">
      <c r="A17" s="75">
        <v>1</v>
      </c>
      <c r="B17" s="76" t="str">
        <f>PTTC!B18</f>
        <v>Hiệu quả sử dụng tài sản - L</v>
      </c>
      <c r="C17" s="46" t="s">
        <v>3</v>
      </c>
      <c r="D17" s="47">
        <f>PTTC!D18</f>
        <v>0.21124684199650443</v>
      </c>
      <c r="E17" s="47">
        <f>PTTC!E18</f>
        <v>0.2533299925858526</v>
      </c>
      <c r="F17" s="47">
        <f t="shared" si="0"/>
        <v>0.2322884172911785</v>
      </c>
      <c r="G17" s="47">
        <f>PTTC!F18</f>
        <v>0.19093888893271624</v>
      </c>
      <c r="H17" s="47">
        <f>PTTC!G18</f>
        <v>0.31092770867824476</v>
      </c>
      <c r="I17" s="47">
        <f t="shared" si="1"/>
        <v>0.2509332988054805</v>
      </c>
      <c r="J17" s="77">
        <f t="shared" si="2"/>
        <v>1.7</v>
      </c>
      <c r="K17" s="77">
        <f t="shared" si="3"/>
        <v>5</v>
      </c>
      <c r="L17" s="13"/>
      <c r="M17" s="13"/>
      <c r="N17" s="13"/>
      <c r="O17" s="13"/>
      <c r="P17" s="23">
        <v>1.7</v>
      </c>
      <c r="Q17" s="23">
        <v>5.5</v>
      </c>
      <c r="R17" s="23">
        <v>1.7</v>
      </c>
      <c r="S17" s="23">
        <v>4.2</v>
      </c>
      <c r="T17" s="23">
        <v>1.7</v>
      </c>
      <c r="U17" s="23">
        <v>5</v>
      </c>
      <c r="V17" s="23">
        <v>1.5</v>
      </c>
      <c r="W17" s="23">
        <v>4</v>
      </c>
      <c r="X17" s="13"/>
      <c r="Y17" s="13"/>
      <c r="Z17" s="13"/>
      <c r="AA17" s="13"/>
    </row>
    <row r="18" spans="1:27" s="7" customFormat="1" ht="18.75">
      <c r="A18" s="75">
        <v>2</v>
      </c>
      <c r="B18" s="76" t="str">
        <f>PTTC!B19</f>
        <v>Vòng quay hàng tồn kho - V</v>
      </c>
      <c r="C18" s="46" t="s">
        <v>104</v>
      </c>
      <c r="D18" s="47">
        <f>PTTC!D19</f>
        <v>9.923341925446469</v>
      </c>
      <c r="E18" s="47">
        <f>PTTC!E19</f>
        <v>11.579080526704967</v>
      </c>
      <c r="F18" s="47">
        <f t="shared" si="0"/>
        <v>10.751211226075718</v>
      </c>
      <c r="G18" s="47">
        <f>PTTC!F19</f>
        <v>11.21376395063208</v>
      </c>
      <c r="H18" s="47">
        <f>PTTC!G19</f>
        <v>18.281794633011767</v>
      </c>
      <c r="I18" s="47">
        <f t="shared" si="1"/>
        <v>14.747779291821924</v>
      </c>
      <c r="J18" s="77">
        <f t="shared" si="2"/>
        <v>2</v>
      </c>
      <c r="K18" s="77">
        <f t="shared" si="3"/>
        <v>4</v>
      </c>
      <c r="L18" s="13"/>
      <c r="M18" s="13"/>
      <c r="N18" s="13"/>
      <c r="O18" s="13"/>
      <c r="P18" s="23">
        <v>2</v>
      </c>
      <c r="Q18" s="23">
        <v>4.5</v>
      </c>
      <c r="R18" s="23">
        <v>2.5</v>
      </c>
      <c r="S18" s="23">
        <v>6</v>
      </c>
      <c r="T18" s="23">
        <v>2</v>
      </c>
      <c r="U18" s="23">
        <v>4</v>
      </c>
      <c r="V18" s="23">
        <v>3.5</v>
      </c>
      <c r="W18" s="23">
        <v>7</v>
      </c>
      <c r="X18" s="13"/>
      <c r="Y18" s="13"/>
      <c r="Z18" s="13"/>
      <c r="AA18" s="13"/>
    </row>
    <row r="19" spans="1:27" s="7" customFormat="1" ht="18.75">
      <c r="A19" s="75">
        <v>3</v>
      </c>
      <c r="B19" s="76" t="str">
        <f>PTTC!B20</f>
        <v>Kỳ thu tiền bình quân - N</v>
      </c>
      <c r="C19" s="46" t="s">
        <v>102</v>
      </c>
      <c r="D19" s="47">
        <f>PTTC!D20</f>
        <v>543.1039746820203</v>
      </c>
      <c r="E19" s="47">
        <f>PTTC!E20</f>
        <v>452.8836019621523</v>
      </c>
      <c r="F19" s="47">
        <f t="shared" si="0"/>
        <v>497.9937883220863</v>
      </c>
      <c r="G19" s="47">
        <f>PTTC!F20</f>
        <v>596.3896199650246</v>
      </c>
      <c r="H19" s="47">
        <f>PTTC!G20</f>
        <v>366.23938050167834</v>
      </c>
      <c r="I19" s="47">
        <f t="shared" si="1"/>
        <v>481.3145002333515</v>
      </c>
      <c r="J19" s="77">
        <f t="shared" si="2"/>
        <v>40</v>
      </c>
      <c r="K19" s="77">
        <f t="shared" si="3"/>
        <v>150</v>
      </c>
      <c r="L19" s="13"/>
      <c r="M19" s="13"/>
      <c r="N19" s="13"/>
      <c r="O19" s="13"/>
      <c r="P19" s="23">
        <v>34</v>
      </c>
      <c r="Q19" s="23">
        <v>70</v>
      </c>
      <c r="R19" s="23">
        <v>30</v>
      </c>
      <c r="S19" s="23">
        <v>65</v>
      </c>
      <c r="T19" s="23">
        <v>40</v>
      </c>
      <c r="U19" s="23">
        <v>150</v>
      </c>
      <c r="V19" s="23">
        <v>32</v>
      </c>
      <c r="W19" s="23">
        <v>60</v>
      </c>
      <c r="X19" s="13"/>
      <c r="Y19" s="13"/>
      <c r="Z19" s="13"/>
      <c r="AA19" s="13"/>
    </row>
    <row r="20" spans="1:27" s="7" customFormat="1" ht="18.75">
      <c r="A20" s="75">
        <v>4</v>
      </c>
      <c r="B20" s="76" t="str">
        <f>PTTC!B21</f>
        <v>Tỷ suất lợi nhuận trước thuế trên doanh thu - LNdt</v>
      </c>
      <c r="C20" s="46" t="s">
        <v>3</v>
      </c>
      <c r="D20" s="47">
        <f>PTTC!D21</f>
        <v>0.05563080190420297</v>
      </c>
      <c r="E20" s="47">
        <f>PTTC!E21</f>
        <v>0.11351341715537176</v>
      </c>
      <c r="F20" s="47">
        <f t="shared" si="0"/>
        <v>0.08457210952978736</v>
      </c>
      <c r="G20" s="47">
        <f>PTTC!F21</f>
        <v>0.11351341715537176</v>
      </c>
      <c r="H20" s="47">
        <f>PTTC!G21</f>
        <v>0.1292645808568813</v>
      </c>
      <c r="I20" s="47">
        <f t="shared" si="1"/>
        <v>0.12138899900612654</v>
      </c>
      <c r="J20" s="77">
        <f t="shared" si="2"/>
        <v>5</v>
      </c>
      <c r="K20" s="77">
        <f t="shared" si="3"/>
        <v>10</v>
      </c>
      <c r="L20" s="13"/>
      <c r="M20" s="13"/>
      <c r="N20" s="13"/>
      <c r="O20" s="13"/>
      <c r="P20" s="23">
        <v>1.5</v>
      </c>
      <c r="Q20" s="23">
        <v>5</v>
      </c>
      <c r="R20" s="23">
        <v>3</v>
      </c>
      <c r="S20" s="23">
        <v>6.5</v>
      </c>
      <c r="T20" s="23">
        <v>5</v>
      </c>
      <c r="U20" s="23">
        <v>10</v>
      </c>
      <c r="V20" s="23">
        <v>5.5</v>
      </c>
      <c r="W20" s="23">
        <v>8</v>
      </c>
      <c r="X20" s="13"/>
      <c r="Y20" s="13"/>
      <c r="Z20" s="13"/>
      <c r="AA20" s="13"/>
    </row>
    <row r="21" spans="1:27" s="7" customFormat="1" ht="18.75">
      <c r="A21" s="75">
        <v>5</v>
      </c>
      <c r="B21" s="76" t="str">
        <f>PTTC!B22</f>
        <v>Tỷ suất lợi nhuận trước thuế trên vốn chủ sở hữu - LNvsh</v>
      </c>
      <c r="C21" s="46" t="s">
        <v>3</v>
      </c>
      <c r="D21" s="47">
        <f>PTTC!D22</f>
        <v>0.019876401468435726</v>
      </c>
      <c r="E21" s="47">
        <f>PTTC!E22</f>
        <v>0.04863691528646158</v>
      </c>
      <c r="F21" s="47">
        <f t="shared" si="0"/>
        <v>0.03425665837744865</v>
      </c>
      <c r="G21" s="47">
        <f>PTTC!F22</f>
        <v>0.03572579943119406</v>
      </c>
      <c r="H21" s="47">
        <f>PTTC!G22</f>
        <v>0.06624900129936653</v>
      </c>
      <c r="I21" s="47">
        <f t="shared" si="1"/>
        <v>0.050987400365280294</v>
      </c>
      <c r="J21" s="77">
        <f t="shared" si="2"/>
        <v>8.3</v>
      </c>
      <c r="K21" s="77">
        <f t="shared" si="3"/>
        <v>11.5</v>
      </c>
      <c r="L21" s="13"/>
      <c r="M21" s="13"/>
      <c r="N21" s="13"/>
      <c r="O21" s="13"/>
      <c r="P21" s="23">
        <v>7</v>
      </c>
      <c r="Q21" s="23">
        <v>10</v>
      </c>
      <c r="R21" s="23">
        <v>12.2</v>
      </c>
      <c r="S21" s="23">
        <v>14.2</v>
      </c>
      <c r="T21" s="23">
        <v>8.3</v>
      </c>
      <c r="U21" s="23">
        <v>11.5</v>
      </c>
      <c r="V21" s="23">
        <v>9.6</v>
      </c>
      <c r="W21" s="23">
        <v>14.2</v>
      </c>
      <c r="X21" s="13"/>
      <c r="Y21" s="13"/>
      <c r="Z21" s="13"/>
      <c r="AA21" s="13"/>
    </row>
    <row r="22" spans="1:27" s="7" customFormat="1" ht="18.75">
      <c r="A22" s="75">
        <v>6</v>
      </c>
      <c r="B22" s="76" t="str">
        <f>PTTC!B23</f>
        <v>Tỷ suất lợi nhuận trên tổng nguồn vốn - LNnv</v>
      </c>
      <c r="C22" s="46" t="s">
        <v>103</v>
      </c>
      <c r="D22" s="47">
        <f>PTTC!D23</f>
        <v>0.011751833754256712</v>
      </c>
      <c r="E22" s="47">
        <f>PTTC!E23</f>
        <v>0.028756359327619593</v>
      </c>
      <c r="F22" s="47">
        <f t="shared" si="0"/>
        <v>0.020254096540938155</v>
      </c>
      <c r="G22" s="47">
        <f>PTTC!F23</f>
        <v>0.021674125750602617</v>
      </c>
      <c r="H22" s="47">
        <f>PTTC!G23</f>
        <v>0.04019193993908381</v>
      </c>
      <c r="I22" s="47">
        <f t="shared" si="1"/>
        <v>0.030933032844843212</v>
      </c>
      <c r="J22" s="77">
        <f t="shared" si="2"/>
        <v>2.5</v>
      </c>
      <c r="K22" s="77">
        <f t="shared" si="3"/>
        <v>7.5</v>
      </c>
      <c r="L22" s="13"/>
      <c r="M22" s="13"/>
      <c r="N22" s="13"/>
      <c r="O22" s="13"/>
      <c r="P22" s="24">
        <v>3</v>
      </c>
      <c r="Q22" s="24">
        <v>6</v>
      </c>
      <c r="R22" s="24">
        <v>4</v>
      </c>
      <c r="S22" s="24">
        <v>7</v>
      </c>
      <c r="T22" s="24">
        <v>2.5</v>
      </c>
      <c r="U22" s="24">
        <v>7.5</v>
      </c>
      <c r="V22" s="24">
        <v>5</v>
      </c>
      <c r="W22" s="24">
        <v>7.5</v>
      </c>
      <c r="X22" s="13"/>
      <c r="Y22" s="13"/>
      <c r="Z22" s="13"/>
      <c r="AA22" s="13"/>
    </row>
    <row r="23" spans="1:27" s="8" customFormat="1" ht="18.75">
      <c r="A23" s="78" t="s">
        <v>9</v>
      </c>
      <c r="B23" s="87" t="str">
        <f>PTTC!B24</f>
        <v>SỨC TĂNG TRƯỞNG</v>
      </c>
      <c r="C23" s="48"/>
      <c r="D23" s="47">
        <f>PTTC!D24</f>
        <v>0</v>
      </c>
      <c r="E23" s="47">
        <f>PTTC!E24</f>
        <v>0</v>
      </c>
      <c r="F23" s="47">
        <f t="shared" si="0"/>
        <v>0</v>
      </c>
      <c r="G23" s="47">
        <f>PTTC!F24</f>
        <v>0</v>
      </c>
      <c r="H23" s="47">
        <f>PTTC!G24</f>
        <v>0</v>
      </c>
      <c r="I23" s="47">
        <f t="shared" si="1"/>
        <v>0</v>
      </c>
      <c r="J23" s="77">
        <f t="shared" si="2"/>
        <v>0</v>
      </c>
      <c r="K23" s="77">
        <f t="shared" si="3"/>
        <v>0</v>
      </c>
      <c r="L23" s="14"/>
      <c r="M23" s="14"/>
      <c r="N23" s="14"/>
      <c r="O23" s="14"/>
      <c r="P23" s="14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s="7" customFormat="1" ht="18.75">
      <c r="A24" s="75">
        <v>1</v>
      </c>
      <c r="B24" s="76" t="str">
        <f>PTTC!B25</f>
        <v>Sức tăng trưởng doanh thu - TTdt</v>
      </c>
      <c r="C24" s="46"/>
      <c r="D24" s="47">
        <f>PTTC!D25</f>
        <v>0</v>
      </c>
      <c r="E24" s="47">
        <f>PTTC!E25</f>
        <v>1.1992131583678045</v>
      </c>
      <c r="F24" s="47">
        <f t="shared" si="0"/>
        <v>0.5996065791839023</v>
      </c>
      <c r="G24" s="47">
        <f>PTTC!F25</f>
        <v>0</v>
      </c>
      <c r="H24" s="47">
        <f>PTTC!G25</f>
        <v>1.6284147792847514</v>
      </c>
      <c r="I24" s="47">
        <f t="shared" si="1"/>
        <v>0.8142073896423757</v>
      </c>
      <c r="J24" s="77">
        <f t="shared" si="2"/>
        <v>0</v>
      </c>
      <c r="K24" s="77">
        <f t="shared" si="3"/>
        <v>0</v>
      </c>
      <c r="L24" s="15"/>
      <c r="M24" s="15"/>
      <c r="N24" s="15"/>
      <c r="O24" s="15"/>
      <c r="P24" s="15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</row>
    <row r="25" spans="1:27" s="7" customFormat="1" ht="37.5">
      <c r="A25" s="75">
        <v>2</v>
      </c>
      <c r="B25" s="76" t="str">
        <f>PTTC!B26</f>
        <v>Tỷ lệ tăng trưởng doanh thu từ hoạt động kinh doanh chính - TTdtc</v>
      </c>
      <c r="C25" s="46"/>
      <c r="D25" s="47">
        <f>PTTC!D26</f>
        <v>0</v>
      </c>
      <c r="E25" s="47">
        <f>PTTC!E26</f>
        <v>1.262448435395425</v>
      </c>
      <c r="F25" s="47">
        <f t="shared" si="0"/>
        <v>0.6312242176977125</v>
      </c>
      <c r="G25" s="47">
        <f>PTTC!F26</f>
        <v>0</v>
      </c>
      <c r="H25" s="47">
        <f>PTTC!G26</f>
        <v>1.5589823681175161</v>
      </c>
      <c r="I25" s="47">
        <f t="shared" si="1"/>
        <v>0.7794911840587581</v>
      </c>
      <c r="J25" s="77">
        <f t="shared" si="2"/>
        <v>0</v>
      </c>
      <c r="K25" s="77">
        <f t="shared" si="3"/>
        <v>0</v>
      </c>
      <c r="L25" s="16"/>
      <c r="M25" s="16"/>
      <c r="N25" s="16"/>
      <c r="O25" s="16"/>
      <c r="P25" s="16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</row>
    <row r="26" spans="1:27" s="7" customFormat="1" ht="18.75">
      <c r="A26" s="75">
        <v>3</v>
      </c>
      <c r="B26" s="76" t="str">
        <f>PTTC!B27</f>
        <v>Tỷ lệ tăng trưởng lợi nhuận - TTln</v>
      </c>
      <c r="C26" s="46"/>
      <c r="D26" s="47">
        <f>PTTC!D27</f>
        <v>0</v>
      </c>
      <c r="E26" s="47">
        <f>PTTC!E27</f>
        <v>2.4469678459503017</v>
      </c>
      <c r="F26" s="47">
        <f t="shared" si="0"/>
        <v>1.2234839229751509</v>
      </c>
      <c r="G26" s="47">
        <f>PTTC!F27</f>
        <v>0</v>
      </c>
      <c r="H26" s="47">
        <f>PTTC!G27</f>
        <v>1.8543742156689451</v>
      </c>
      <c r="I26" s="47">
        <f t="shared" si="1"/>
        <v>0.9271871078344726</v>
      </c>
      <c r="J26" s="77">
        <f t="shared" si="2"/>
        <v>0</v>
      </c>
      <c r="K26" s="77">
        <f t="shared" si="3"/>
        <v>0</v>
      </c>
      <c r="L26" s="15"/>
      <c r="M26" s="15"/>
      <c r="N26" s="15"/>
      <c r="O26" s="17"/>
      <c r="P26" s="18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pans="1:27" s="7" customFormat="1" ht="37.5">
      <c r="A27" s="79">
        <v>4</v>
      </c>
      <c r="B27" s="76" t="str">
        <f>PTTC!B28</f>
        <v>Tỷ lệ tăng trưởng lợi nhuận từ hoạt động kinh doanh chính -TTln</v>
      </c>
      <c r="C27" s="80"/>
      <c r="D27" s="47">
        <f>PTTC!D28</f>
        <v>0</v>
      </c>
      <c r="E27" s="47">
        <f>PTTC!E28</f>
        <v>-1.8581141955869136</v>
      </c>
      <c r="F27" s="47">
        <f t="shared" si="0"/>
        <v>-0.9290570977934568</v>
      </c>
      <c r="G27" s="47">
        <f>PTTC!F28</f>
        <v>0</v>
      </c>
      <c r="H27" s="47">
        <f>PTTC!G28</f>
        <v>1.7246465510329039</v>
      </c>
      <c r="I27" s="47">
        <f t="shared" si="1"/>
        <v>0.8623232755164519</v>
      </c>
      <c r="J27" s="77">
        <f t="shared" si="2"/>
        <v>0</v>
      </c>
      <c r="K27" s="77">
        <f t="shared" si="3"/>
        <v>0</v>
      </c>
      <c r="L27" s="15"/>
      <c r="M27" s="15"/>
      <c r="N27" s="15"/>
      <c r="O27" s="17"/>
      <c r="P27" s="18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</row>
    <row r="28" spans="2:16" ht="15">
      <c r="B28" s="3"/>
      <c r="G28" s="6"/>
      <c r="I28" s="5"/>
      <c r="J28" s="19"/>
      <c r="K28" s="19"/>
      <c r="L28" s="19"/>
      <c r="M28" s="19"/>
      <c r="N28" s="19"/>
      <c r="O28" s="20"/>
      <c r="P28" s="21"/>
    </row>
    <row r="29" spans="2:16" ht="15">
      <c r="B29" s="3"/>
      <c r="G29" s="6"/>
      <c r="I29" s="5"/>
      <c r="J29" s="19"/>
      <c r="K29" s="19"/>
      <c r="L29" s="19"/>
      <c r="M29" s="19"/>
      <c r="N29" s="19"/>
      <c r="O29" s="20"/>
      <c r="P29" s="21"/>
    </row>
    <row r="30" spans="2:16" ht="15">
      <c r="B30" s="3"/>
      <c r="G30" s="6"/>
      <c r="I30" s="5"/>
      <c r="J30" s="19"/>
      <c r="K30" s="19"/>
      <c r="L30" s="19"/>
      <c r="M30" s="19"/>
      <c r="N30" s="19"/>
      <c r="O30" s="19"/>
      <c r="P30" s="19"/>
    </row>
    <row r="31" spans="7:16" ht="15">
      <c r="G31" s="6"/>
      <c r="I31" s="5"/>
      <c r="J31" s="19"/>
      <c r="K31" s="19"/>
      <c r="L31" s="19"/>
      <c r="M31" s="19"/>
      <c r="N31" s="19"/>
      <c r="O31" s="19"/>
      <c r="P31" s="19"/>
    </row>
    <row r="32" spans="7:16" ht="15">
      <c r="G32" s="6"/>
      <c r="I32" s="5"/>
      <c r="J32" s="19"/>
      <c r="K32" s="19"/>
      <c r="L32" s="19"/>
      <c r="M32" s="19"/>
      <c r="N32" s="19"/>
      <c r="O32" s="19"/>
      <c r="P32" s="19"/>
    </row>
    <row r="33" ht="15">
      <c r="G33" s="6"/>
    </row>
    <row r="34" ht="15">
      <c r="G34" s="6"/>
    </row>
    <row r="35" ht="15">
      <c r="G35" s="6"/>
    </row>
    <row r="36" ht="15">
      <c r="G36" s="6"/>
    </row>
    <row r="37" ht="15">
      <c r="G37" s="6"/>
    </row>
    <row r="38" ht="15">
      <c r="G38" s="6"/>
    </row>
    <row r="39" ht="15">
      <c r="G39" s="6"/>
    </row>
    <row r="40" ht="15">
      <c r="G40" s="6"/>
    </row>
    <row r="41" ht="15">
      <c r="G41" s="6"/>
    </row>
    <row r="42" ht="15">
      <c r="G42" s="6"/>
    </row>
    <row r="43" ht="15">
      <c r="G43" s="6"/>
    </row>
    <row r="44" ht="15">
      <c r="G44" s="6"/>
    </row>
    <row r="45" ht="15">
      <c r="G45" s="6"/>
    </row>
    <row r="46" ht="15">
      <c r="G46" s="6"/>
    </row>
    <row r="47" ht="15">
      <c r="G47" s="6"/>
    </row>
    <row r="48" ht="15">
      <c r="G48" s="6"/>
    </row>
  </sheetData>
  <sheetProtection/>
  <mergeCells count="11">
    <mergeCell ref="A3:A4"/>
    <mergeCell ref="C3:C4"/>
    <mergeCell ref="D3:F3"/>
    <mergeCell ref="G3:I3"/>
    <mergeCell ref="B3:B4"/>
    <mergeCell ref="J1:L1"/>
    <mergeCell ref="R4:S4"/>
    <mergeCell ref="T4:U4"/>
    <mergeCell ref="V4:W4"/>
    <mergeCell ref="J3:K3"/>
    <mergeCell ref="P4:Q4"/>
  </mergeCells>
  <dataValidations count="1">
    <dataValidation type="list" allowBlank="1" showInputMessage="1" showErrorMessage="1" sqref="J1">
      <formula1>$P$4:$W$4</formula1>
    </dataValidation>
  </dataValidations>
  <printOptions/>
  <pageMargins left="0.25" right="0.25" top="0.5" bottom="0.5" header="0.25" footer="0.25"/>
  <pageSetup horizontalDpi="600" verticalDpi="600" orientation="portrait" paperSize="9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94" customWidth="1"/>
    <col min="2" max="2" width="27.8515625" style="104" customWidth="1"/>
    <col min="3" max="3" width="22.421875" style="104" customWidth="1"/>
    <col min="4" max="4" width="28.00390625" style="104" customWidth="1"/>
    <col min="5" max="5" width="26.140625" style="104" customWidth="1"/>
    <col min="6" max="6" width="27.421875" style="96" customWidth="1"/>
    <col min="7" max="7" width="27.140625" style="96" customWidth="1"/>
    <col min="8" max="12" width="9.140625" style="96" customWidth="1"/>
    <col min="13" max="16384" width="9.140625" style="94" customWidth="1"/>
  </cols>
  <sheetData>
    <row r="1" spans="2:5" ht="15">
      <c r="B1" s="95"/>
      <c r="C1" s="95"/>
      <c r="D1" s="95"/>
      <c r="E1" s="95"/>
    </row>
    <row r="3" spans="2:5" ht="25.5">
      <c r="B3" s="110" t="s">
        <v>100</v>
      </c>
      <c r="C3" s="107"/>
      <c r="D3" s="107"/>
      <c r="E3" s="97"/>
    </row>
    <row r="4" spans="2:7" ht="15">
      <c r="B4" s="82" t="s">
        <v>95</v>
      </c>
      <c r="C4" s="82" t="s">
        <v>96</v>
      </c>
      <c r="D4" s="82" t="s">
        <v>97</v>
      </c>
      <c r="E4" s="82" t="s">
        <v>98</v>
      </c>
      <c r="F4" s="111" t="s">
        <v>97</v>
      </c>
      <c r="G4" s="111" t="s">
        <v>98</v>
      </c>
    </row>
    <row r="5" spans="2:12" s="99" customFormat="1" ht="15">
      <c r="B5" s="109">
        <f>CDKT!D6</f>
        <v>142268917064</v>
      </c>
      <c r="C5" s="109">
        <f>CDKT!D17</f>
        <v>170592238130</v>
      </c>
      <c r="D5" s="109">
        <f>CDKT!E6</f>
        <v>215559827960</v>
      </c>
      <c r="E5" s="109">
        <f>CDKT!E17</f>
        <v>217788617235</v>
      </c>
      <c r="F5" s="109">
        <f>CDKT!G6</f>
        <v>280956535255</v>
      </c>
      <c r="G5" s="109">
        <f>CDKT!G17</f>
        <v>289685460301</v>
      </c>
      <c r="H5" s="101"/>
      <c r="I5" s="101"/>
      <c r="J5" s="101"/>
      <c r="K5" s="101"/>
      <c r="L5" s="101"/>
    </row>
    <row r="6" spans="2:7" ht="15">
      <c r="B6" s="109">
        <f>CDKT!D12</f>
        <v>38695082665</v>
      </c>
      <c r="C6" s="109">
        <f>CDKT!D20</f>
        <v>10371671599</v>
      </c>
      <c r="D6" s="109">
        <f>CDKT!E12</f>
        <v>20822751596</v>
      </c>
      <c r="E6" s="109">
        <f>CDKT!E20</f>
        <v>18593962321</v>
      </c>
      <c r="F6" s="109">
        <f>CDKT!G12</f>
        <v>36379441042</v>
      </c>
      <c r="G6" s="109">
        <f>CDKT!G20</f>
        <v>27650515996</v>
      </c>
    </row>
    <row r="7" spans="1:7" ht="15">
      <c r="A7" s="94" t="s">
        <v>99</v>
      </c>
      <c r="B7" s="108" t="s">
        <v>84</v>
      </c>
      <c r="C7" s="108" t="s">
        <v>85</v>
      </c>
      <c r="D7" s="108" t="s">
        <v>84</v>
      </c>
      <c r="E7" s="108" t="s">
        <v>85</v>
      </c>
      <c r="F7" s="108" t="s">
        <v>84</v>
      </c>
      <c r="G7" s="108" t="s">
        <v>85</v>
      </c>
    </row>
    <row r="8" spans="2:5" ht="15">
      <c r="B8" s="94"/>
      <c r="D8" s="94"/>
      <c r="E8" s="94"/>
    </row>
    <row r="9" spans="2:5" ht="15">
      <c r="B9" s="94"/>
      <c r="D9" s="94"/>
      <c r="E9" s="94"/>
    </row>
    <row r="11" spans="2:12" s="99" customFormat="1" ht="14.25">
      <c r="B11" s="100"/>
      <c r="C11" s="100"/>
      <c r="D11" s="100"/>
      <c r="E11" s="100"/>
      <c r="F11" s="101"/>
      <c r="G11" s="101"/>
      <c r="H11" s="101"/>
      <c r="I11" s="101"/>
      <c r="J11" s="101"/>
      <c r="K11" s="101"/>
      <c r="L11" s="101"/>
    </row>
    <row r="15" spans="2:12" s="99" customFormat="1" ht="14.25">
      <c r="B15" s="100"/>
      <c r="C15" s="100"/>
      <c r="D15" s="100"/>
      <c r="E15" s="100"/>
      <c r="F15" s="101"/>
      <c r="G15" s="101"/>
      <c r="H15" s="101"/>
      <c r="I15" s="101"/>
      <c r="J15" s="101"/>
      <c r="K15" s="101"/>
      <c r="L15" s="101"/>
    </row>
    <row r="16" spans="2:12" s="99" customFormat="1" ht="14.25">
      <c r="B16" s="100"/>
      <c r="C16" s="100"/>
      <c r="D16" s="100"/>
      <c r="E16" s="100"/>
      <c r="F16" s="101"/>
      <c r="G16" s="101"/>
      <c r="H16" s="101"/>
      <c r="I16" s="101"/>
      <c r="J16" s="101"/>
      <c r="K16" s="101"/>
      <c r="L16" s="101"/>
    </row>
    <row r="19" spans="2:12" s="99" customFormat="1" ht="14.25">
      <c r="B19" s="100"/>
      <c r="C19" s="100"/>
      <c r="D19" s="100"/>
      <c r="E19" s="100"/>
      <c r="F19" s="101"/>
      <c r="G19" s="101"/>
      <c r="H19" s="101"/>
      <c r="I19" s="101"/>
      <c r="J19" s="101"/>
      <c r="K19" s="101"/>
      <c r="L19" s="101"/>
    </row>
    <row r="20" spans="2:12" s="99" customFormat="1" ht="14.25">
      <c r="B20" s="100"/>
      <c r="C20" s="100"/>
      <c r="D20" s="100"/>
      <c r="E20" s="100"/>
      <c r="F20" s="101"/>
      <c r="G20" s="101"/>
      <c r="H20" s="101"/>
      <c r="I20" s="101"/>
      <c r="J20" s="101"/>
      <c r="K20" s="101"/>
      <c r="L20" s="101"/>
    </row>
    <row r="22" spans="2:5" ht="15">
      <c r="B22" s="95"/>
      <c r="C22" s="95"/>
      <c r="D22" s="95"/>
      <c r="E22" s="95"/>
    </row>
    <row r="24" spans="2:12" s="102" customFormat="1" ht="14.25">
      <c r="B24" s="135"/>
      <c r="C24" s="135"/>
      <c r="D24" s="135"/>
      <c r="E24" s="97"/>
      <c r="F24" s="103"/>
      <c r="G24" s="103"/>
      <c r="H24" s="103"/>
      <c r="I24" s="103"/>
      <c r="J24" s="103"/>
      <c r="K24" s="103"/>
      <c r="L24" s="103"/>
    </row>
    <row r="25" spans="2:12" s="102" customFormat="1" ht="14.25">
      <c r="B25" s="98"/>
      <c r="C25" s="98"/>
      <c r="D25" s="98"/>
      <c r="E25" s="98"/>
      <c r="F25" s="103"/>
      <c r="G25" s="103"/>
      <c r="H25" s="103"/>
      <c r="I25" s="103"/>
      <c r="J25" s="103"/>
      <c r="K25" s="103"/>
      <c r="L25" s="103"/>
    </row>
    <row r="36" spans="2:5" ht="15">
      <c r="B36" s="95"/>
      <c r="C36" s="95"/>
      <c r="D36" s="95"/>
      <c r="E36" s="95"/>
    </row>
    <row r="38" spans="2:12" s="99" customFormat="1" ht="14.25">
      <c r="B38" s="135"/>
      <c r="C38" s="135"/>
      <c r="D38" s="135"/>
      <c r="E38" s="97"/>
      <c r="F38" s="101"/>
      <c r="G38" s="101"/>
      <c r="H38" s="101"/>
      <c r="I38" s="101"/>
      <c r="J38" s="101"/>
      <c r="K38" s="101"/>
      <c r="L38" s="101"/>
    </row>
    <row r="39" spans="2:12" s="99" customFormat="1" ht="14.25">
      <c r="B39" s="98"/>
      <c r="C39" s="98"/>
      <c r="D39" s="98"/>
      <c r="E39" s="98"/>
      <c r="F39" s="101"/>
      <c r="G39" s="101"/>
      <c r="H39" s="101"/>
      <c r="I39" s="101"/>
      <c r="J39" s="101"/>
      <c r="K39" s="101"/>
      <c r="L39" s="101"/>
    </row>
    <row r="40" spans="2:4" ht="15">
      <c r="B40" s="95"/>
      <c r="C40" s="95"/>
      <c r="D40" s="95"/>
    </row>
    <row r="41" spans="2:5" ht="15">
      <c r="B41" s="105"/>
      <c r="C41" s="105"/>
      <c r="D41" s="105"/>
      <c r="E41" s="105"/>
    </row>
    <row r="42" spans="2:5" ht="15">
      <c r="B42" s="105"/>
      <c r="C42" s="105"/>
      <c r="D42" s="105"/>
      <c r="E42" s="105"/>
    </row>
    <row r="43" spans="2:5" ht="15">
      <c r="B43" s="105"/>
      <c r="C43" s="105"/>
      <c r="D43" s="105"/>
      <c r="E43" s="105"/>
    </row>
    <row r="44" spans="2:5" ht="15">
      <c r="B44" s="105"/>
      <c r="C44" s="105"/>
      <c r="D44" s="105"/>
      <c r="E44" s="105"/>
    </row>
    <row r="45" spans="2:5" ht="15">
      <c r="B45" s="105"/>
      <c r="C45" s="105"/>
      <c r="D45" s="105"/>
      <c r="E45" s="105"/>
    </row>
    <row r="46" spans="2:5" ht="15">
      <c r="B46" s="105"/>
      <c r="C46" s="105"/>
      <c r="D46" s="105"/>
      <c r="E46" s="105"/>
    </row>
    <row r="47" spans="2:5" ht="15">
      <c r="B47" s="105"/>
      <c r="C47" s="105"/>
      <c r="D47" s="105"/>
      <c r="E47" s="105"/>
    </row>
    <row r="48" spans="2:5" ht="15">
      <c r="B48" s="105"/>
      <c r="C48" s="105"/>
      <c r="D48" s="105"/>
      <c r="E48" s="105"/>
    </row>
    <row r="49" spans="2:5" ht="15">
      <c r="B49" s="105"/>
      <c r="C49" s="105"/>
      <c r="D49" s="105"/>
      <c r="E49" s="105"/>
    </row>
    <row r="50" spans="2:5" ht="15">
      <c r="B50" s="105"/>
      <c r="C50" s="105"/>
      <c r="D50" s="105"/>
      <c r="E50" s="105"/>
    </row>
    <row r="51" spans="2:5" ht="15">
      <c r="B51" s="105"/>
      <c r="C51" s="105"/>
      <c r="D51" s="105"/>
      <c r="E51" s="105"/>
    </row>
    <row r="52" spans="2:5" ht="15">
      <c r="B52" s="105"/>
      <c r="C52" s="105"/>
      <c r="D52" s="105"/>
      <c r="E52" s="105"/>
    </row>
    <row r="53" spans="2:5" ht="15">
      <c r="B53" s="105"/>
      <c r="C53" s="105"/>
      <c r="D53" s="105"/>
      <c r="E53" s="105"/>
    </row>
    <row r="54" spans="2:5" ht="15">
      <c r="B54" s="105"/>
      <c r="C54" s="105"/>
      <c r="D54" s="105"/>
      <c r="E54" s="105"/>
    </row>
    <row r="55" spans="2:5" ht="15">
      <c r="B55" s="105"/>
      <c r="C55" s="105"/>
      <c r="D55" s="105"/>
      <c r="E55" s="105"/>
    </row>
    <row r="56" spans="2:5" ht="56.25" customHeight="1">
      <c r="B56" s="105"/>
      <c r="C56" s="105"/>
      <c r="D56" s="105"/>
      <c r="E56" s="105"/>
    </row>
    <row r="57" spans="2:5" ht="15">
      <c r="B57" s="105"/>
      <c r="C57" s="105"/>
      <c r="D57" s="105"/>
      <c r="E57" s="105"/>
    </row>
    <row r="58" spans="2:5" ht="15">
      <c r="B58" s="105"/>
      <c r="C58" s="105"/>
      <c r="D58" s="105"/>
      <c r="E58" s="105"/>
    </row>
    <row r="59" spans="2:5" ht="15">
      <c r="B59" s="106"/>
      <c r="C59" s="106"/>
      <c r="D59" s="105"/>
      <c r="E59" s="106"/>
    </row>
    <row r="60" spans="2:5" ht="15">
      <c r="B60" s="106"/>
      <c r="C60" s="106"/>
      <c r="D60" s="105"/>
      <c r="E60" s="106"/>
    </row>
    <row r="61" spans="2:5" ht="15">
      <c r="B61" s="106"/>
      <c r="C61" s="106"/>
      <c r="D61" s="105"/>
      <c r="E61" s="106"/>
    </row>
    <row r="62" spans="2:5" ht="15">
      <c r="B62" s="106"/>
      <c r="C62" s="106"/>
      <c r="D62" s="105"/>
      <c r="E62" s="106"/>
    </row>
  </sheetData>
  <sheetProtection/>
  <mergeCells count="2">
    <mergeCell ref="B38:D38"/>
    <mergeCell ref="B24:D24"/>
  </mergeCells>
  <printOptions/>
  <pageMargins left="0.5" right="0.25" top="0.5" bottom="0.5" header="0.5" footer="0.5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12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spans="1:3" ht="12.75">
      <c r="A1"/>
      <c r="C1"/>
    </row>
    <row r="2" ht="13.5" thickBot="1">
      <c r="A2"/>
    </row>
    <row r="3" spans="1:3" ht="13.5" thickBot="1">
      <c r="A3"/>
      <c r="C3"/>
    </row>
    <row r="4" spans="1:3" ht="12.75">
      <c r="A4"/>
      <c r="C4"/>
    </row>
    <row r="5" ht="12.75">
      <c r="C5"/>
    </row>
    <row r="6" ht="13.5" thickBot="1">
      <c r="C6"/>
    </row>
    <row r="7" spans="1:3" ht="12.75">
      <c r="A7"/>
      <c r="C7"/>
    </row>
    <row r="8" spans="1:3" ht="12.75">
      <c r="A8"/>
      <c r="C8"/>
    </row>
    <row r="9" spans="1:3" ht="12.75">
      <c r="A9"/>
      <c r="C9"/>
    </row>
    <row r="10" spans="1:3" ht="12.75">
      <c r="A10"/>
      <c r="C10"/>
    </row>
    <row r="11" spans="1:3" ht="13.5" thickBot="1">
      <c r="A11"/>
      <c r="C11"/>
    </row>
    <row r="12" ht="12.75">
      <c r="C12"/>
    </row>
    <row r="13" ht="13.5" thickBot="1">
      <c r="C13"/>
    </row>
    <row r="14" spans="1:3" ht="13.5" thickBot="1">
      <c r="A14"/>
      <c r="C14"/>
    </row>
    <row r="15" ht="12.75">
      <c r="A15"/>
    </row>
    <row r="16" ht="13.5" thickBot="1">
      <c r="A16"/>
    </row>
    <row r="17" spans="1:3" ht="13.5" thickBot="1">
      <c r="A17"/>
      <c r="C17"/>
    </row>
    <row r="18" ht="12.75">
      <c r="C18"/>
    </row>
    <row r="19" ht="12.75">
      <c r="C19"/>
    </row>
    <row r="20" spans="1:3" ht="12.75">
      <c r="A20"/>
      <c r="C20"/>
    </row>
    <row r="21" spans="1:3" ht="12.75">
      <c r="A21"/>
      <c r="C21"/>
    </row>
    <row r="22" spans="1:3" ht="12.75">
      <c r="A22"/>
      <c r="C22"/>
    </row>
    <row r="23" spans="1:3" ht="12.75">
      <c r="A23"/>
      <c r="C23"/>
    </row>
    <row r="24" ht="12.75">
      <c r="A24"/>
    </row>
    <row r="25" ht="12.75">
      <c r="A25"/>
    </row>
    <row r="26" spans="1:3" ht="13.5" thickBot="1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2.75">
      <c r="A30"/>
      <c r="C30"/>
    </row>
    <row r="31" spans="1:3" ht="12.75">
      <c r="A31"/>
      <c r="C31"/>
    </row>
    <row r="32" spans="1:3" ht="12.75">
      <c r="A32"/>
      <c r="C32"/>
    </row>
    <row r="33" spans="1:3" ht="12.75">
      <c r="A33"/>
      <c r="C33"/>
    </row>
    <row r="34" spans="1:3" ht="12.75">
      <c r="A34"/>
      <c r="C34"/>
    </row>
    <row r="35" spans="1:3" ht="12.75">
      <c r="A35"/>
      <c r="C35"/>
    </row>
    <row r="36" spans="1:3" ht="12.75">
      <c r="A36"/>
      <c r="C36"/>
    </row>
    <row r="37" ht="12.75">
      <c r="A37"/>
    </row>
    <row r="38" ht="12.75">
      <c r="A38"/>
    </row>
    <row r="39" spans="1:3" ht="12.75">
      <c r="A39"/>
      <c r="C39"/>
    </row>
    <row r="40" spans="1:3" ht="12.75">
      <c r="A40"/>
      <c r="C40"/>
    </row>
    <row r="41" spans="1:3" ht="12.7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cmc co.ltd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Nmtruong</dc:creator>
  <cp:keywords/>
  <dc:description/>
  <cp:lastModifiedBy>User</cp:lastModifiedBy>
  <cp:lastPrinted>2009-07-01T08:27:04Z</cp:lastPrinted>
  <dcterms:created xsi:type="dcterms:W3CDTF">2003-06-30T07:35:25Z</dcterms:created>
  <dcterms:modified xsi:type="dcterms:W3CDTF">2016-10-13T02:28:19Z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